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arkus.spacek\Downloads\"/>
    </mc:Choice>
  </mc:AlternateContent>
  <xr:revisionPtr revIDLastSave="0" documentId="13_ncr:1_{2340F975-2ADE-461F-9FCC-E251A8BAEDCE}" xr6:coauthVersionLast="36" xr6:coauthVersionMax="47" xr10:uidLastSave="{00000000-0000-0000-0000-000000000000}"/>
  <bookViews>
    <workbookView xWindow="0" yWindow="0" windowWidth="28800" windowHeight="12210" activeTab="2" xr2:uid="{9C78E0BA-7391-4C4A-BD29-5A52E0B02B1F}"/>
  </bookViews>
  <sheets>
    <sheet name="Information" sheetId="6" r:id="rId1"/>
    <sheet name="Eingabemaske" sheetId="1" r:id="rId2"/>
    <sheet name="Gebäudeinventar" sheetId="4" r:id="rId3"/>
    <sheet name="Ausgangsbasis" sheetId="5" r:id="rId4"/>
    <sheet name="Tabelle2" sheetId="3" state="hidden" r:id="rId5"/>
  </sheets>
  <definedNames>
    <definedName name="_xlnm.Print_Area" localSheetId="3">Ausgangsbasis!$B$1:$K$43</definedName>
    <definedName name="_xlnm.Print_Area" localSheetId="1">Eingabemaske!$A$1:$N$14</definedName>
    <definedName name="_xlnm.Print_Area" localSheetId="2">Gebäudeinventar!$B$1:$L$49</definedName>
  </definedNames>
  <calcPr calcId="191029"/>
</workbook>
</file>

<file path=xl/calcChain.xml><?xml version="1.0" encoding="utf-8"?>
<calcChain xmlns="http://schemas.openxmlformats.org/spreadsheetml/2006/main">
  <c r="D7" i="1" l="1"/>
  <c r="V6" i="1" l="1"/>
  <c r="V7" i="1"/>
  <c r="V8" i="1"/>
  <c r="V9" i="1"/>
  <c r="V10" i="1"/>
  <c r="V11" i="1"/>
  <c r="V12" i="1"/>
  <c r="V13" i="1"/>
  <c r="V14" i="1"/>
  <c r="V15" i="1"/>
  <c r="V16" i="1"/>
  <c r="V17" i="1"/>
  <c r="V18" i="1"/>
  <c r="V19" i="1"/>
  <c r="V20" i="1"/>
  <c r="V21" i="1"/>
  <c r="V22" i="1"/>
  <c r="V23" i="1"/>
  <c r="V24" i="1"/>
  <c r="V25" i="1"/>
  <c r="V26" i="1"/>
  <c r="V2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7" i="1"/>
  <c r="C39" i="1" l="1"/>
  <c r="E39" i="1"/>
  <c r="G39" i="1"/>
  <c r="I39" i="1"/>
  <c r="D6" i="1" l="1"/>
  <c r="O6" i="1" s="1"/>
  <c r="F6" i="1"/>
  <c r="H6" i="1"/>
  <c r="Q6" i="1"/>
  <c r="U6" i="1" s="1"/>
  <c r="T6" i="1"/>
  <c r="O7" i="1"/>
  <c r="F7" i="1"/>
  <c r="H7" i="1"/>
  <c r="N7" i="1"/>
  <c r="T7" i="1"/>
  <c r="U7" i="1" s="1"/>
  <c r="D8" i="1"/>
  <c r="O8" i="1" s="1"/>
  <c r="F8" i="1"/>
  <c r="H8" i="1"/>
  <c r="N8" i="1"/>
  <c r="T8" i="1"/>
  <c r="U8" i="1" s="1"/>
  <c r="D9" i="1"/>
  <c r="O9" i="1" s="1"/>
  <c r="D14" i="4" s="1"/>
  <c r="F9" i="1"/>
  <c r="H9" i="1"/>
  <c r="N9" i="1"/>
  <c r="U9" i="1"/>
  <c r="T9" i="1"/>
  <c r="D10" i="1"/>
  <c r="O10" i="1" s="1"/>
  <c r="F10" i="1"/>
  <c r="H10" i="1"/>
  <c r="N10" i="1"/>
  <c r="T10" i="1"/>
  <c r="U10" i="1"/>
  <c r="D11" i="1"/>
  <c r="O11" i="1" s="1"/>
  <c r="D16" i="4" s="1"/>
  <c r="F11" i="1"/>
  <c r="H11" i="1"/>
  <c r="N11" i="1"/>
  <c r="T11" i="1"/>
  <c r="U11" i="1"/>
  <c r="D12" i="1"/>
  <c r="O12" i="1" s="1"/>
  <c r="D17" i="4" s="1"/>
  <c r="F12" i="1"/>
  <c r="H12" i="1"/>
  <c r="T12" i="1"/>
  <c r="U12" i="1"/>
  <c r="D13" i="1"/>
  <c r="O13" i="1" s="1"/>
  <c r="F13" i="1"/>
  <c r="H13" i="1"/>
  <c r="T13" i="1"/>
  <c r="U13" i="1"/>
  <c r="A14" i="1"/>
  <c r="D14" i="1"/>
  <c r="O14" i="1" s="1"/>
  <c r="D19" i="4" s="1"/>
  <c r="F14" i="1"/>
  <c r="H14" i="1"/>
  <c r="N14" i="1"/>
  <c r="T14" i="1"/>
  <c r="U14" i="1"/>
  <c r="A15" i="1"/>
  <c r="D15" i="1"/>
  <c r="F15" i="1"/>
  <c r="H15" i="1"/>
  <c r="N15" i="1"/>
  <c r="O15" i="1"/>
  <c r="D20" i="4" s="1"/>
  <c r="T15" i="1"/>
  <c r="U15" i="1"/>
  <c r="A16" i="1"/>
  <c r="D16" i="1"/>
  <c r="O16" i="1" s="1"/>
  <c r="F16" i="1"/>
  <c r="H16" i="1"/>
  <c r="N16" i="1"/>
  <c r="T16" i="1"/>
  <c r="U16" i="1"/>
  <c r="A17" i="1"/>
  <c r="D17" i="1"/>
  <c r="F17" i="1"/>
  <c r="H17" i="1"/>
  <c r="N17" i="1"/>
  <c r="O17" i="1"/>
  <c r="D22" i="4" s="1"/>
  <c r="T17" i="1"/>
  <c r="U17" i="1"/>
  <c r="A18" i="1"/>
  <c r="D18" i="1"/>
  <c r="F18" i="1"/>
  <c r="H18" i="1"/>
  <c r="N18" i="1"/>
  <c r="O18" i="1"/>
  <c r="D23" i="4" s="1"/>
  <c r="T18" i="1"/>
  <c r="U18" i="1"/>
  <c r="X18" i="1" s="1"/>
  <c r="C22" i="5" s="1"/>
  <c r="A19" i="1"/>
  <c r="D19" i="1"/>
  <c r="O19" i="1" s="1"/>
  <c r="D24" i="4" s="1"/>
  <c r="F19" i="1"/>
  <c r="H19" i="1"/>
  <c r="N19" i="1"/>
  <c r="T19" i="1"/>
  <c r="U19" i="1"/>
  <c r="A20" i="1"/>
  <c r="D20" i="1"/>
  <c r="F20" i="1"/>
  <c r="H20" i="1"/>
  <c r="N20" i="1"/>
  <c r="O20" i="1"/>
  <c r="D25" i="4" s="1"/>
  <c r="T20" i="1"/>
  <c r="U20" i="1"/>
  <c r="A21" i="1"/>
  <c r="D21" i="1"/>
  <c r="O21" i="1" s="1"/>
  <c r="F21" i="1"/>
  <c r="H21" i="1"/>
  <c r="N21" i="1"/>
  <c r="T21" i="1"/>
  <c r="U21" i="1"/>
  <c r="A22" i="1"/>
  <c r="D22" i="1"/>
  <c r="O22" i="1" s="1"/>
  <c r="D27" i="4" s="1"/>
  <c r="F22" i="1"/>
  <c r="H22" i="1"/>
  <c r="N22" i="1"/>
  <c r="T22" i="1"/>
  <c r="U22" i="1"/>
  <c r="A23" i="1"/>
  <c r="D23" i="1"/>
  <c r="F23" i="1"/>
  <c r="H23" i="1"/>
  <c r="N23" i="1"/>
  <c r="O23" i="1"/>
  <c r="D28" i="4" s="1"/>
  <c r="T23" i="1"/>
  <c r="U23" i="1"/>
  <c r="A24" i="1"/>
  <c r="D24" i="1"/>
  <c r="O24" i="1" s="1"/>
  <c r="F24" i="1"/>
  <c r="H24" i="1"/>
  <c r="N24" i="1"/>
  <c r="T24" i="1"/>
  <c r="U24" i="1"/>
  <c r="A25" i="1"/>
  <c r="D25" i="1"/>
  <c r="F25" i="1"/>
  <c r="H25" i="1"/>
  <c r="N25" i="1"/>
  <c r="O25" i="1"/>
  <c r="D30" i="4" s="1"/>
  <c r="T25" i="1"/>
  <c r="U25" i="1"/>
  <c r="A26" i="1"/>
  <c r="D26" i="1"/>
  <c r="O26" i="1" s="1"/>
  <c r="F26" i="1"/>
  <c r="H26" i="1"/>
  <c r="N26" i="1"/>
  <c r="T26" i="1"/>
  <c r="U26" i="1"/>
  <c r="A27" i="1"/>
  <c r="D27" i="1"/>
  <c r="O27" i="1" s="1"/>
  <c r="D32" i="4" s="1"/>
  <c r="F27" i="1"/>
  <c r="H27" i="1"/>
  <c r="N27" i="1"/>
  <c r="T27" i="1"/>
  <c r="U27" i="1"/>
  <c r="A28" i="1"/>
  <c r="D28" i="1"/>
  <c r="F28" i="1"/>
  <c r="H28" i="1"/>
  <c r="N28" i="1"/>
  <c r="X28" i="1" s="1"/>
  <c r="C32" i="5" s="1"/>
  <c r="O28" i="1"/>
  <c r="D33" i="4" s="1"/>
  <c r="T28" i="1"/>
  <c r="U28" i="1"/>
  <c r="V28" i="1"/>
  <c r="A29" i="1"/>
  <c r="D29" i="1"/>
  <c r="O29" i="1" s="1"/>
  <c r="F29" i="1"/>
  <c r="H29" i="1"/>
  <c r="N29" i="1"/>
  <c r="T29" i="1"/>
  <c r="U29" i="1"/>
  <c r="V29" i="1" s="1"/>
  <c r="A30" i="1"/>
  <c r="D30" i="1"/>
  <c r="F30" i="1"/>
  <c r="H30" i="1"/>
  <c r="N30" i="1"/>
  <c r="X30" i="1" s="1"/>
  <c r="C34" i="5" s="1"/>
  <c r="O30" i="1"/>
  <c r="D35" i="4" s="1"/>
  <c r="T30" i="1"/>
  <c r="U30" i="1"/>
  <c r="V30" i="1" s="1"/>
  <c r="A31" i="1"/>
  <c r="D31" i="1"/>
  <c r="F31" i="1"/>
  <c r="H31" i="1"/>
  <c r="N31" i="1"/>
  <c r="X31" i="1" s="1"/>
  <c r="O31" i="1"/>
  <c r="D36" i="4" s="1"/>
  <c r="T31" i="1"/>
  <c r="U31" i="1"/>
  <c r="V31" i="1" s="1"/>
  <c r="A32" i="1"/>
  <c r="D32" i="1"/>
  <c r="O32" i="1" s="1"/>
  <c r="F32" i="1"/>
  <c r="H32" i="1"/>
  <c r="N32" i="1"/>
  <c r="T32" i="1"/>
  <c r="U32" i="1"/>
  <c r="V32" i="1" s="1"/>
  <c r="A33" i="1"/>
  <c r="D33" i="1"/>
  <c r="F33" i="1"/>
  <c r="H33" i="1"/>
  <c r="N33" i="1"/>
  <c r="O33" i="1"/>
  <c r="D38" i="4" s="1"/>
  <c r="T33" i="1"/>
  <c r="U33" i="1"/>
  <c r="V33" i="1" s="1"/>
  <c r="A34" i="1"/>
  <c r="D34" i="1"/>
  <c r="O34" i="1" s="1"/>
  <c r="F34" i="1"/>
  <c r="H34" i="1"/>
  <c r="N34" i="1"/>
  <c r="T34" i="1"/>
  <c r="U34" i="1"/>
  <c r="V34" i="1" s="1"/>
  <c r="A35" i="1"/>
  <c r="D35" i="1"/>
  <c r="O35" i="1" s="1"/>
  <c r="D40" i="4" s="1"/>
  <c r="F35" i="1"/>
  <c r="H35" i="1"/>
  <c r="N35" i="1"/>
  <c r="T35" i="1"/>
  <c r="U35" i="1"/>
  <c r="V35" i="1" s="1"/>
  <c r="A36" i="1"/>
  <c r="D36" i="1"/>
  <c r="F36" i="1"/>
  <c r="H36" i="1"/>
  <c r="N36" i="1"/>
  <c r="O36" i="1"/>
  <c r="D41" i="4" s="1"/>
  <c r="T36" i="1"/>
  <c r="U36" i="1"/>
  <c r="V36" i="1" s="1"/>
  <c r="A37" i="1"/>
  <c r="D37" i="1"/>
  <c r="O37" i="1" s="1"/>
  <c r="F37" i="1"/>
  <c r="H37" i="1"/>
  <c r="N37" i="1"/>
  <c r="T37" i="1"/>
  <c r="U37" i="1"/>
  <c r="V37" i="1" s="1"/>
  <c r="A38" i="1"/>
  <c r="D38" i="1"/>
  <c r="F38" i="1"/>
  <c r="H38" i="1"/>
  <c r="N38" i="1"/>
  <c r="X38" i="1" s="1"/>
  <c r="O38" i="1"/>
  <c r="D43" i="4" s="1"/>
  <c r="T38" i="1"/>
  <c r="U38" i="1"/>
  <c r="V38" i="1" s="1"/>
  <c r="J39" i="1"/>
  <c r="F1" i="4"/>
  <c r="F2" i="4"/>
  <c r="B8" i="4" s="1"/>
  <c r="G2" i="4"/>
  <c r="F3" i="4"/>
  <c r="F4" i="4"/>
  <c r="G4" i="4"/>
  <c r="F6" i="4"/>
  <c r="B10" i="4"/>
  <c r="F10" i="4"/>
  <c r="G10" i="4"/>
  <c r="H10" i="4"/>
  <c r="I10" i="4"/>
  <c r="J10" i="4"/>
  <c r="K10" i="4"/>
  <c r="L10" i="4"/>
  <c r="B44" i="4"/>
  <c r="E1" i="5"/>
  <c r="E2" i="5"/>
  <c r="B8" i="5" s="1"/>
  <c r="F2" i="5"/>
  <c r="E3" i="5"/>
  <c r="E4" i="5"/>
  <c r="F4" i="5"/>
  <c r="E6" i="5"/>
  <c r="B9" i="5"/>
  <c r="E9" i="5"/>
  <c r="F9" i="5"/>
  <c r="G9" i="5"/>
  <c r="H9" i="5"/>
  <c r="I9" i="5"/>
  <c r="J9" i="5"/>
  <c r="K9" i="5"/>
  <c r="B35" i="5"/>
  <c r="X20" i="1" l="1"/>
  <c r="C24" i="5" s="1"/>
  <c r="X36" i="1"/>
  <c r="D18" i="4"/>
  <c r="X13" i="1"/>
  <c r="C17" i="5" s="1"/>
  <c r="X32" i="1"/>
  <c r="D37" i="4"/>
  <c r="X19" i="1"/>
  <c r="C23" i="5" s="1"/>
  <c r="X21" i="1"/>
  <c r="C25" i="5" s="1"/>
  <c r="D26" i="4"/>
  <c r="D15" i="4"/>
  <c r="X10" i="1"/>
  <c r="C14" i="5" s="1"/>
  <c r="X35" i="1"/>
  <c r="X37" i="1"/>
  <c r="D42" i="4"/>
  <c r="D21" i="4"/>
  <c r="X16" i="1"/>
  <c r="C20" i="5" s="1"/>
  <c r="X24" i="1"/>
  <c r="C28" i="5" s="1"/>
  <c r="D29" i="4"/>
  <c r="X27" i="1"/>
  <c r="C31" i="5" s="1"/>
  <c r="X29" i="1"/>
  <c r="C33" i="5" s="1"/>
  <c r="D34" i="4"/>
  <c r="X25" i="1"/>
  <c r="C29" i="5" s="1"/>
  <c r="X33" i="1"/>
  <c r="X15" i="1"/>
  <c r="C19" i="5" s="1"/>
  <c r="X14" i="1"/>
  <c r="C18" i="5" s="1"/>
  <c r="D39" i="4"/>
  <c r="X34" i="1"/>
  <c r="D31" i="4"/>
  <c r="X26" i="1"/>
  <c r="C30" i="5" s="1"/>
  <c r="X23" i="1"/>
  <c r="C27" i="5" s="1"/>
  <c r="X22" i="1"/>
  <c r="C26" i="5" s="1"/>
  <c r="X12" i="1"/>
  <c r="C16" i="5" s="1"/>
  <c r="X17" i="1"/>
  <c r="C21" i="5" s="1"/>
  <c r="X11" i="1"/>
  <c r="C15" i="5" s="1"/>
  <c r="X9" i="1"/>
  <c r="C13" i="5" s="1"/>
  <c r="D13" i="4"/>
  <c r="X8" i="1"/>
  <c r="C12" i="5" s="1"/>
  <c r="D12" i="4"/>
  <c r="X7" i="1"/>
  <c r="C11" i="5" s="1"/>
  <c r="D11" i="4"/>
  <c r="X6" i="1"/>
  <c r="C10" i="5" s="1"/>
  <c r="D39" i="1"/>
  <c r="E26" i="4" l="1"/>
  <c r="G26" i="4" s="1"/>
  <c r="E11" i="4"/>
  <c r="F11" i="4" s="1"/>
  <c r="E42" i="4"/>
  <c r="G42" i="4" s="1"/>
  <c r="E17" i="4"/>
  <c r="G17" i="4" s="1"/>
  <c r="E34" i="4"/>
  <c r="G34" i="4" s="1"/>
  <c r="E33" i="4"/>
  <c r="G33" i="4" s="1"/>
  <c r="E27" i="4"/>
  <c r="G27" i="4" s="1"/>
  <c r="E12" i="4"/>
  <c r="K12" i="4" s="1"/>
  <c r="E43" i="4"/>
  <c r="G43" i="4" s="1"/>
  <c r="E25" i="4"/>
  <c r="G25" i="4" s="1"/>
  <c r="E18" i="4"/>
  <c r="G18" i="4" s="1"/>
  <c r="E19" i="4"/>
  <c r="G19" i="4" s="1"/>
  <c r="E41" i="4"/>
  <c r="G41" i="4" s="1"/>
  <c r="E35" i="4"/>
  <c r="G35" i="4" s="1"/>
  <c r="D19" i="5"/>
  <c r="J19" i="5" s="1"/>
  <c r="E39" i="4"/>
  <c r="G39" i="4" s="1"/>
  <c r="E31" i="4"/>
  <c r="G31" i="4" s="1"/>
  <c r="E23" i="4"/>
  <c r="G23" i="4" s="1"/>
  <c r="E15" i="4"/>
  <c r="G15" i="4" s="1"/>
  <c r="E38" i="4"/>
  <c r="G38" i="4" s="1"/>
  <c r="E30" i="4"/>
  <c r="G30" i="4" s="1"/>
  <c r="E22" i="4"/>
  <c r="G22" i="4" s="1"/>
  <c r="E14" i="4"/>
  <c r="H14" i="4" s="1"/>
  <c r="E40" i="4"/>
  <c r="G40" i="4" s="1"/>
  <c r="E32" i="4"/>
  <c r="G32" i="4" s="1"/>
  <c r="E24" i="4"/>
  <c r="G24" i="4" s="1"/>
  <c r="E16" i="4"/>
  <c r="G16" i="4" s="1"/>
  <c r="E37" i="4"/>
  <c r="G37" i="4" s="1"/>
  <c r="E29" i="4"/>
  <c r="G29" i="4" s="1"/>
  <c r="E21" i="4"/>
  <c r="G21" i="4" s="1"/>
  <c r="E13" i="4"/>
  <c r="N13" i="4" s="1"/>
  <c r="E36" i="4"/>
  <c r="G36" i="4" s="1"/>
  <c r="E28" i="4"/>
  <c r="G28" i="4" s="1"/>
  <c r="E20" i="4"/>
  <c r="G20" i="4" s="1"/>
  <c r="D28" i="5"/>
  <c r="D25" i="5"/>
  <c r="D22" i="5"/>
  <c r="D20" i="5"/>
  <c r="D16" i="5"/>
  <c r="D27" i="5"/>
  <c r="E27" i="5" s="1"/>
  <c r="B27" i="5" s="1"/>
  <c r="D32" i="5"/>
  <c r="F32" i="5" s="1"/>
  <c r="D13" i="5"/>
  <c r="D29" i="5"/>
  <c r="D12" i="5"/>
  <c r="D18" i="5"/>
  <c r="D11" i="5"/>
  <c r="D34" i="5"/>
  <c r="D21" i="5"/>
  <c r="D30" i="5"/>
  <c r="D14" i="5"/>
  <c r="D10" i="5"/>
  <c r="J10" i="5" s="1"/>
  <c r="D26" i="5"/>
  <c r="D17" i="5"/>
  <c r="D33" i="5"/>
  <c r="D24" i="5"/>
  <c r="D15" i="5"/>
  <c r="D31" i="5"/>
  <c r="D23" i="5"/>
  <c r="N26" i="4"/>
  <c r="F26" i="4"/>
  <c r="B26" i="4" s="1"/>
  <c r="N17" i="4"/>
  <c r="F17" i="4"/>
  <c r="B17" i="4" s="1"/>
  <c r="K11" i="4"/>
  <c r="I11" i="4"/>
  <c r="H11" i="4"/>
  <c r="G11" i="4"/>
  <c r="J42" i="4"/>
  <c r="I42" i="4"/>
  <c r="H34" i="4"/>
  <c r="H31" i="4"/>
  <c r="K26" i="4"/>
  <c r="J26" i="4"/>
  <c r="I26" i="4"/>
  <c r="H26" i="4"/>
  <c r="K17" i="4"/>
  <c r="J17" i="4"/>
  <c r="H17" i="4"/>
  <c r="G12" i="4"/>
  <c r="H42" i="4" l="1"/>
  <c r="J11" i="4"/>
  <c r="F42" i="4"/>
  <c r="B42" i="4" s="1"/>
  <c r="I17" i="4"/>
  <c r="K42" i="4"/>
  <c r="N11" i="4"/>
  <c r="N43" i="4"/>
  <c r="I34" i="4"/>
  <c r="I14" i="4"/>
  <c r="K34" i="4"/>
  <c r="K36" i="4"/>
  <c r="J40" i="4"/>
  <c r="K33" i="4"/>
  <c r="J19" i="4"/>
  <c r="K19" i="4"/>
  <c r="F33" i="4"/>
  <c r="B33" i="4" s="1"/>
  <c r="I19" i="4"/>
  <c r="I33" i="4"/>
  <c r="N33" i="4"/>
  <c r="H33" i="4"/>
  <c r="J33" i="4"/>
  <c r="I40" i="4"/>
  <c r="F40" i="4"/>
  <c r="B40" i="4" s="1"/>
  <c r="K14" i="4"/>
  <c r="H27" i="4"/>
  <c r="F34" i="4"/>
  <c r="B34" i="4" s="1"/>
  <c r="H39" i="4"/>
  <c r="J14" i="4"/>
  <c r="N32" i="4"/>
  <c r="K32" i="4"/>
  <c r="J34" i="4"/>
  <c r="N34" i="4"/>
  <c r="I31" i="4"/>
  <c r="H43" i="4"/>
  <c r="N42" i="4"/>
  <c r="J36" i="4"/>
  <c r="F36" i="4"/>
  <c r="B36" i="4" s="1"/>
  <c r="H12" i="4"/>
  <c r="H40" i="4"/>
  <c r="N39" i="4"/>
  <c r="J30" i="4"/>
  <c r="K40" i="4"/>
  <c r="N40" i="4"/>
  <c r="I12" i="4"/>
  <c r="F12" i="4"/>
  <c r="B12" i="4" s="1"/>
  <c r="N36" i="4"/>
  <c r="I39" i="4"/>
  <c r="J12" i="4"/>
  <c r="K30" i="4"/>
  <c r="H36" i="4"/>
  <c r="J39" i="4"/>
  <c r="N12" i="4"/>
  <c r="F38" i="4"/>
  <c r="B38" i="4" s="1"/>
  <c r="I36" i="4"/>
  <c r="K39" i="4"/>
  <c r="F39" i="4"/>
  <c r="B39" i="4" s="1"/>
  <c r="J27" i="4"/>
  <c r="F27" i="4"/>
  <c r="B27" i="4" s="1"/>
  <c r="N27" i="4"/>
  <c r="J41" i="4"/>
  <c r="G13" i="4"/>
  <c r="F32" i="4"/>
  <c r="B32" i="4" s="1"/>
  <c r="J24" i="4"/>
  <c r="H28" i="4"/>
  <c r="J31" i="4"/>
  <c r="I43" i="4"/>
  <c r="N25" i="4"/>
  <c r="J28" i="4"/>
  <c r="H32" i="4"/>
  <c r="K43" i="4"/>
  <c r="I28" i="4"/>
  <c r="K31" i="4"/>
  <c r="J43" i="4"/>
  <c r="K28" i="4"/>
  <c r="I32" i="4"/>
  <c r="F13" i="4"/>
  <c r="F31" i="4"/>
  <c r="B31" i="4" s="1"/>
  <c r="K24" i="4"/>
  <c r="J13" i="4"/>
  <c r="J18" i="4"/>
  <c r="J32" i="4"/>
  <c r="N31" i="4"/>
  <c r="F43" i="4"/>
  <c r="B43" i="4" s="1"/>
  <c r="I18" i="4"/>
  <c r="I16" i="4"/>
  <c r="N15" i="4"/>
  <c r="J16" i="4"/>
  <c r="N16" i="4"/>
  <c r="F28" i="5"/>
  <c r="M28" i="5"/>
  <c r="F23" i="5"/>
  <c r="M23" i="5"/>
  <c r="F14" i="5"/>
  <c r="M14" i="5"/>
  <c r="I13" i="5"/>
  <c r="M13" i="5"/>
  <c r="F30" i="5"/>
  <c r="M30" i="5"/>
  <c r="G15" i="5"/>
  <c r="M15" i="5"/>
  <c r="G21" i="5"/>
  <c r="M21" i="5"/>
  <c r="H27" i="5"/>
  <c r="M27" i="5"/>
  <c r="H32" i="5"/>
  <c r="M32" i="5"/>
  <c r="E24" i="5"/>
  <c r="B24" i="5" s="1"/>
  <c r="M24" i="5"/>
  <c r="F34" i="5"/>
  <c r="M34" i="5"/>
  <c r="H16" i="5"/>
  <c r="M16" i="5"/>
  <c r="E19" i="5"/>
  <c r="B19" i="5" s="1"/>
  <c r="M19" i="5"/>
  <c r="G29" i="5"/>
  <c r="M29" i="5"/>
  <c r="I33" i="5"/>
  <c r="M33" i="5"/>
  <c r="J11" i="5"/>
  <c r="M11" i="5"/>
  <c r="I20" i="5"/>
  <c r="M20" i="5"/>
  <c r="F31" i="5"/>
  <c r="M31" i="5"/>
  <c r="I17" i="5"/>
  <c r="M17" i="5"/>
  <c r="E18" i="5"/>
  <c r="B18" i="5" s="1"/>
  <c r="M18" i="5"/>
  <c r="H22" i="5"/>
  <c r="M22" i="5"/>
  <c r="I26" i="5"/>
  <c r="M26" i="5"/>
  <c r="G12" i="5"/>
  <c r="M12" i="5"/>
  <c r="F25" i="5"/>
  <c r="M25" i="5"/>
  <c r="E32" i="5"/>
  <c r="B32" i="5" s="1"/>
  <c r="I32" i="5"/>
  <c r="G32" i="5"/>
  <c r="H15" i="4"/>
  <c r="I28" i="5"/>
  <c r="K16" i="4"/>
  <c r="K18" i="4"/>
  <c r="G28" i="5"/>
  <c r="F18" i="4"/>
  <c r="B18" i="4" s="1"/>
  <c r="I15" i="4"/>
  <c r="J15" i="4"/>
  <c r="E28" i="5"/>
  <c r="B28" i="5" s="1"/>
  <c r="N18" i="4"/>
  <c r="F28" i="4"/>
  <c r="B28" i="4" s="1"/>
  <c r="K15" i="4"/>
  <c r="J20" i="4"/>
  <c r="J30" i="5"/>
  <c r="F19" i="4"/>
  <c r="B19" i="4" s="1"/>
  <c r="N28" i="4"/>
  <c r="H16" i="4"/>
  <c r="H18" i="4"/>
  <c r="I24" i="4"/>
  <c r="I30" i="5"/>
  <c r="F15" i="4"/>
  <c r="F24" i="4"/>
  <c r="B24" i="4" s="1"/>
  <c r="I20" i="4"/>
  <c r="J25" i="4"/>
  <c r="K20" i="4"/>
  <c r="N19" i="4"/>
  <c r="H23" i="4"/>
  <c r="J29" i="4"/>
  <c r="K37" i="4"/>
  <c r="F23" i="4"/>
  <c r="B23" i="4" s="1"/>
  <c r="H19" i="4"/>
  <c r="J23" i="4"/>
  <c r="I30" i="4"/>
  <c r="I38" i="4"/>
  <c r="N23" i="4"/>
  <c r="N41" i="4"/>
  <c r="H28" i="5"/>
  <c r="J28" i="5"/>
  <c r="E30" i="5"/>
  <c r="B30" i="5" s="1"/>
  <c r="I31" i="5"/>
  <c r="J32" i="5"/>
  <c r="H29" i="4"/>
  <c r="J35" i="4"/>
  <c r="H13" i="4"/>
  <c r="H25" i="4"/>
  <c r="H41" i="4"/>
  <c r="F14" i="4"/>
  <c r="N24" i="4"/>
  <c r="I13" i="4"/>
  <c r="I23" i="4"/>
  <c r="I25" i="4"/>
  <c r="I27" i="4"/>
  <c r="I29" i="4"/>
  <c r="K35" i="4"/>
  <c r="I41" i="4"/>
  <c r="N14" i="4"/>
  <c r="F25" i="4"/>
  <c r="B25" i="4" s="1"/>
  <c r="F29" i="4"/>
  <c r="B29" i="4" s="1"/>
  <c r="G14" i="4"/>
  <c r="K13" i="4"/>
  <c r="K23" i="4"/>
  <c r="K25" i="4"/>
  <c r="K27" i="4"/>
  <c r="K29" i="4"/>
  <c r="K41" i="4"/>
  <c r="I19" i="5"/>
  <c r="F20" i="4"/>
  <c r="B20" i="4" s="1"/>
  <c r="F30" i="4"/>
  <c r="B30" i="4" s="1"/>
  <c r="N29" i="4"/>
  <c r="H20" i="4"/>
  <c r="H24" i="4"/>
  <c r="H30" i="4"/>
  <c r="H19" i="5"/>
  <c r="N20" i="4"/>
  <c r="N30" i="4"/>
  <c r="F41" i="4"/>
  <c r="B41" i="4" s="1"/>
  <c r="F18" i="5"/>
  <c r="I22" i="5"/>
  <c r="G19" i="5"/>
  <c r="G16" i="5"/>
  <c r="F19" i="5"/>
  <c r="G17" i="5"/>
  <c r="J18" i="5"/>
  <c r="J22" i="5"/>
  <c r="E16" i="5"/>
  <c r="B16" i="5" s="1"/>
  <c r="F12" i="5"/>
  <c r="G22" i="5"/>
  <c r="F22" i="5"/>
  <c r="E22" i="5"/>
  <c r="B22" i="5" s="1"/>
  <c r="H17" i="5"/>
  <c r="E25" i="5"/>
  <c r="B25" i="5" s="1"/>
  <c r="H11" i="5"/>
  <c r="M10" i="5"/>
  <c r="F16" i="4"/>
  <c r="B16" i="4" s="1"/>
  <c r="K21" i="4"/>
  <c r="I22" i="4"/>
  <c r="F22" i="4"/>
  <c r="B22" i="4" s="1"/>
  <c r="H35" i="4"/>
  <c r="F35" i="4"/>
  <c r="B35" i="4" s="1"/>
  <c r="I35" i="4"/>
  <c r="I24" i="5"/>
  <c r="N35" i="4"/>
  <c r="H20" i="5"/>
  <c r="H22" i="4"/>
  <c r="H38" i="4"/>
  <c r="G11" i="5"/>
  <c r="E12" i="5"/>
  <c r="G20" i="5"/>
  <c r="N22" i="4"/>
  <c r="N38" i="4"/>
  <c r="J22" i="4"/>
  <c r="J38" i="4"/>
  <c r="E11" i="5"/>
  <c r="B11" i="5" s="1"/>
  <c r="E20" i="5"/>
  <c r="B20" i="5" s="1"/>
  <c r="J25" i="5"/>
  <c r="F20" i="5"/>
  <c r="K38" i="4"/>
  <c r="J12" i="5"/>
  <c r="I25" i="5"/>
  <c r="J33" i="5"/>
  <c r="K22" i="4"/>
  <c r="H21" i="4"/>
  <c r="H37" i="4"/>
  <c r="I12" i="5"/>
  <c r="H25" i="5"/>
  <c r="F11" i="5"/>
  <c r="I37" i="4"/>
  <c r="H12" i="5"/>
  <c r="J20" i="5"/>
  <c r="G25" i="5"/>
  <c r="F21" i="4"/>
  <c r="B21" i="4" s="1"/>
  <c r="F37" i="4"/>
  <c r="B37" i="4" s="1"/>
  <c r="I21" i="4"/>
  <c r="J21" i="4"/>
  <c r="J37" i="4"/>
  <c r="I11" i="5"/>
  <c r="N21" i="4"/>
  <c r="N37" i="4"/>
  <c r="F16" i="5"/>
  <c r="J24" i="5"/>
  <c r="G27" i="5"/>
  <c r="H15" i="5"/>
  <c r="I34" i="5"/>
  <c r="J16" i="5"/>
  <c r="H34" i="5"/>
  <c r="I16" i="5"/>
  <c r="G34" i="5"/>
  <c r="G13" i="5"/>
  <c r="J15" i="5"/>
  <c r="F27" i="5"/>
  <c r="F15" i="5"/>
  <c r="J21" i="5"/>
  <c r="E15" i="5"/>
  <c r="B15" i="5" s="1"/>
  <c r="H21" i="5"/>
  <c r="F21" i="5"/>
  <c r="J27" i="5"/>
  <c r="E21" i="5"/>
  <c r="B21" i="5" s="1"/>
  <c r="I27" i="5"/>
  <c r="H13" i="5"/>
  <c r="F29" i="5"/>
  <c r="F13" i="5"/>
  <c r="E13" i="5"/>
  <c r="B13" i="5" s="1"/>
  <c r="J29" i="5"/>
  <c r="I29" i="5"/>
  <c r="E29" i="5"/>
  <c r="B29" i="5" s="1"/>
  <c r="J13" i="5"/>
  <c r="H29" i="5"/>
  <c r="I14" i="5"/>
  <c r="I18" i="5"/>
  <c r="H31" i="5"/>
  <c r="G14" i="5"/>
  <c r="H18" i="5"/>
  <c r="E23" i="5"/>
  <c r="B23" i="5" s="1"/>
  <c r="E31" i="5"/>
  <c r="B31" i="5" s="1"/>
  <c r="E14" i="5"/>
  <c r="B14" i="5" s="1"/>
  <c r="I15" i="5"/>
  <c r="G18" i="5"/>
  <c r="I21" i="5"/>
  <c r="G30" i="5"/>
  <c r="E34" i="5"/>
  <c r="B34" i="5" s="1"/>
  <c r="J31" i="5"/>
  <c r="F17" i="5"/>
  <c r="H33" i="5"/>
  <c r="F33" i="5"/>
  <c r="E17" i="5"/>
  <c r="B17" i="5" s="1"/>
  <c r="H24" i="5"/>
  <c r="H26" i="5"/>
  <c r="E33" i="5"/>
  <c r="B33" i="5" s="1"/>
  <c r="G33" i="5"/>
  <c r="J14" i="5"/>
  <c r="J17" i="5"/>
  <c r="F24" i="5"/>
  <c r="G26" i="5"/>
  <c r="J34" i="5"/>
  <c r="F26" i="5"/>
  <c r="H14" i="5"/>
  <c r="G24" i="5"/>
  <c r="H30" i="5"/>
  <c r="E10" i="5"/>
  <c r="E26" i="5"/>
  <c r="B26" i="5" s="1"/>
  <c r="F10" i="5"/>
  <c r="G10" i="5"/>
  <c r="J23" i="5"/>
  <c r="J26" i="5"/>
  <c r="H10" i="5"/>
  <c r="I23" i="5"/>
  <c r="I10" i="5"/>
  <c r="H23" i="5"/>
  <c r="G23" i="5"/>
  <c r="G31" i="5"/>
  <c r="B13" i="4" l="1"/>
  <c r="B14" i="4" s="1"/>
  <c r="L10" i="5" a="1"/>
  <c r="B12" i="5"/>
  <c r="F36" i="5"/>
  <c r="F37" i="5" s="1"/>
  <c r="M11" i="4" a="1"/>
  <c r="M15" i="4" s="1"/>
  <c r="L15" i="4" s="1"/>
  <c r="B15" i="4" l="1"/>
  <c r="L11" i="5"/>
  <c r="K11" i="5" s="1"/>
  <c r="L18" i="5"/>
  <c r="K18" i="5" s="1"/>
  <c r="L34" i="5"/>
  <c r="K34" i="5" s="1"/>
  <c r="L13" i="5"/>
  <c r="K13" i="5" s="1"/>
  <c r="L33" i="5"/>
  <c r="K33" i="5" s="1"/>
  <c r="L24" i="5"/>
  <c r="K24" i="5" s="1"/>
  <c r="L19" i="5"/>
  <c r="K19" i="5" s="1"/>
  <c r="L25" i="5"/>
  <c r="K25" i="5" s="1"/>
  <c r="L31" i="5"/>
  <c r="K31" i="5" s="1"/>
  <c r="L26" i="5"/>
  <c r="K26" i="5" s="1"/>
  <c r="L17" i="5"/>
  <c r="K17" i="5" s="1"/>
  <c r="L23" i="5"/>
  <c r="K23" i="5" s="1"/>
  <c r="L32" i="5"/>
  <c r="K32" i="5" s="1"/>
  <c r="L30" i="5"/>
  <c r="K30" i="5" s="1"/>
  <c r="L28" i="5"/>
  <c r="K28" i="5" s="1"/>
  <c r="L16" i="5"/>
  <c r="K16" i="5" s="1"/>
  <c r="L15" i="5"/>
  <c r="K15" i="5" s="1"/>
  <c r="L22" i="5"/>
  <c r="K22" i="5" s="1"/>
  <c r="L20" i="5"/>
  <c r="K20" i="5" s="1"/>
  <c r="L27" i="5"/>
  <c r="K27" i="5" s="1"/>
  <c r="L21" i="5"/>
  <c r="K21" i="5" s="1"/>
  <c r="L14" i="5"/>
  <c r="K14" i="5" s="1"/>
  <c r="L29" i="5"/>
  <c r="K29" i="5" s="1"/>
  <c r="L12" i="5"/>
  <c r="K12" i="5" s="1"/>
  <c r="L10" i="5"/>
  <c r="K10" i="5" s="1"/>
  <c r="M41" i="4"/>
  <c r="L41" i="4" s="1"/>
  <c r="M37" i="4"/>
  <c r="L37" i="4" s="1"/>
  <c r="M22" i="4"/>
  <c r="L22" i="4" s="1"/>
  <c r="M18" i="4"/>
  <c r="L18" i="4" s="1"/>
  <c r="M38" i="4"/>
  <c r="L38" i="4" s="1"/>
  <c r="M33" i="4"/>
  <c r="L33" i="4" s="1"/>
  <c r="M25" i="4"/>
  <c r="L25" i="4" s="1"/>
  <c r="M17" i="4"/>
  <c r="L17" i="4" s="1"/>
  <c r="M14" i="4"/>
  <c r="L14" i="4" s="1"/>
  <c r="M30" i="4"/>
  <c r="L30" i="4" s="1"/>
  <c r="M13" i="4"/>
  <c r="L13" i="4" s="1"/>
  <c r="M29" i="4"/>
  <c r="L29" i="4" s="1"/>
  <c r="M42" i="4"/>
  <c r="L42" i="4" s="1"/>
  <c r="M26" i="4"/>
  <c r="L26" i="4" s="1"/>
  <c r="M34" i="4"/>
  <c r="L34" i="4" s="1"/>
  <c r="M21" i="4"/>
  <c r="L21" i="4" s="1"/>
  <c r="M40" i="4"/>
  <c r="L40" i="4" s="1"/>
  <c r="M36" i="4"/>
  <c r="L36" i="4" s="1"/>
  <c r="M32" i="4"/>
  <c r="L32" i="4" s="1"/>
  <c r="M28" i="4"/>
  <c r="L28" i="4" s="1"/>
  <c r="M24" i="4"/>
  <c r="L24" i="4" s="1"/>
  <c r="M20" i="4"/>
  <c r="L20" i="4" s="1"/>
  <c r="M16" i="4"/>
  <c r="L16" i="4" s="1"/>
  <c r="M12" i="4"/>
  <c r="L12" i="4" s="1"/>
  <c r="M11" i="4"/>
  <c r="L11" i="4" s="1"/>
  <c r="M43" i="4"/>
  <c r="L43" i="4" s="1"/>
  <c r="M39" i="4"/>
  <c r="L39" i="4" s="1"/>
  <c r="M35" i="4"/>
  <c r="L35" i="4" s="1"/>
  <c r="M31" i="4"/>
  <c r="L31" i="4" s="1"/>
  <c r="M27" i="4"/>
  <c r="L27" i="4" s="1"/>
  <c r="M23" i="4"/>
  <c r="L23" i="4" s="1"/>
  <c r="M19" i="4"/>
  <c r="L1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tc={9AEF210D-C8B7-43D6-B02D-3F0D7518694E}</author>
    <author>tc={FCFAB3A6-346D-4AA3-AA82-5E8D2F10BCDA}</author>
    <author>tc={50A0BE49-4B2C-44B3-8F78-60EC52F88FA9}</author>
    <author>tc={94DD9540-BE14-4DB4-A46F-EE5E9806DCCC}</author>
    <author>tc={92FCC53F-A86A-4B20-A08A-BBB943AF6B61}</author>
    <author>tc={85716786-D0A8-4F9B-B50D-DB87A8C592AB}</author>
    <author>tc={3EA78DE3-B7CC-447B-9ECC-0E9DBFEEC682}</author>
    <author>tc={EDF29F0A-44C4-43D5-9A37-82D9E3304643}</author>
    <author>tc={251C8649-3044-439C-AED5-B792A11FDF40}</author>
    <author>tc={58FD2C26-CDF0-4777-9851-85A13D2CFF87}</author>
    <author>tc={CF81283D-5FEC-4B2F-A6EA-0091EFAE4E5E}</author>
    <author>tc={8A4D5A56-6DEE-45BF-A626-B712CE7D6274}</author>
    <author>tc={F918EF18-620C-435E-B77A-B79B815F3BCC}</author>
    <author>tc={A5C6E0B6-8FB6-4696-BCF2-4BA9DED591BC}</author>
    <author>tc={1A2418E5-C3CB-4339-AF14-3F903742D474}</author>
    <author>tc={BE9A1749-AD8F-4B21-8561-4CD71C810BDD}</author>
    <author>tc={46EDC765-C7C5-4E1D-89D5-096CE7224292}</author>
    <author>tc={01660178-1662-4510-8AB2-267E731383D5}</author>
    <author>tc={0A0F849C-0CF5-44CD-9AC0-EA262AFB3E78}</author>
    <author>tc={1133D7F7-1F21-495A-BFE5-3B75F69869E3}</author>
    <author>tc={605EAE43-3E0D-4D77-B3FF-EF081EAE4A58}</author>
    <author>tc={5847211A-04BD-4717-98B4-9FE4EF10736D}</author>
  </authors>
  <commentList>
    <comment ref="A5" authorId="0" shapeId="0" xr:uid="{9AEF210D-C8B7-43D6-B02D-3F0D7518694E}">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Keine Eingabe erforderlich. Wird automatisch befüllt.</t>
        </r>
      </text>
    </comment>
    <comment ref="B5" authorId="1" shapeId="0" xr:uid="{FCFAB3A6-346D-4AA3-AA82-5E8D2F10BCDA}">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Eindeutige Benennung erforderlich:
bspw. 
- Kindergarten Müllerstraße
- Feuerwehr Musterhausen
- Rathaus Musterhausen
- Wohnanlage Sonnenstraße
- ...</t>
        </r>
      </text>
    </comment>
    <comment ref="C5" authorId="2" shapeId="0" xr:uid="{50A0BE49-4B2C-44B3-8F78-60EC52F88FA9}">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Bruttogrundfläche (Nutzfläche inkl. Mauerwerk).
Datenentnahme entweder aus dem Energieausweis oder vom Bauamt ausheben lassen.
Steht nur die Nutzfläche zur Verfügung, so kann diese direkt unter Spalte D „konditionierte Nutzfläche“ eingegeben werden.
Zusätzlich kann die konditionierte Nutzfläche mit 1,2 multipliziert und  hier eingegeben werden.
</t>
        </r>
      </text>
    </comment>
    <comment ref="D5" authorId="3" shapeId="0" xr:uid="{94DD9540-BE14-4DB4-A46F-EE5E9806DCCC}">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Bei Eingabe der Bruttogrundfläche (Nutzfläche inkl. Mauerwerk) wird die Nutzfläche automatisch berechnet.
Steht lediglich die Nutzfläche zur Verfügung, sodann ist diese hier händisch einzugeben.
Diese Fläche kann zusätzlich mit 1,2 multipliziert und in Spalte C „konditionierte Bruttogrundfläche“ eingegeben werden.
</t>
        </r>
      </text>
    </comment>
    <comment ref="E5" authorId="4" shapeId="0" xr:uid="{92FCC53F-A86A-4B20-A08A-BBB943AF6B61}">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Eingabe Wärmeverbrauch anhand von Rechnungen oder anderweitigen Aufzeichnungen. Die Abgrenzung der Daten soll von 01.01.202X bis 31.12.202X erfolgen.</t>
        </r>
      </text>
    </comment>
    <comment ref="F5" authorId="5" shapeId="0" xr:uid="{85716786-D0A8-4F9B-B50D-DB87A8C592AB}">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Verbrauchs-Energiekennzahl Wärme.
Keine Eingabe erforderlich. Wird automatisch mit den Daten der Bruttogrundfläche und Wärmeverbrauch ermittelt.
</t>
        </r>
      </text>
    </comment>
    <comment ref="G5" authorId="6" shapeId="0" xr:uid="{3EA78DE3-B7CC-447B-9ECC-0E9DBFEEC682}">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Eingabe Stromverbrauch anhand von Rechnungen oder anderweitigen Aufzeichnungen. Die Abgrenzung der Daten soll von 01.01.202X bis 31.12.202X erfolgen.</t>
        </r>
      </text>
    </comment>
    <comment ref="H5" authorId="7" shapeId="0" xr:uid="{EDF29F0A-44C4-43D5-9A37-82D9E3304643}">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Verbrauchs-Energiekennzahl Strom.
Keine Eingabe erforderlich. Wird automatisch mit den Daten der Bruttogrundfläche und Stromverbrauch ermittelt.
</t>
        </r>
      </text>
    </comment>
    <comment ref="I5" authorId="8" shapeId="0" xr:uid="{251C8649-3044-439C-AED5-B792A11FDF40}">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Eingabe Kälteverbrauch anhand von Rechnungen oder anderweitigen Aufzeichnungen. Die Abgrenzung der Daten soll von 01.01.202X bis 31.12.202X erfolgen.</t>
        </r>
      </text>
    </comment>
    <comment ref="J5" authorId="9" shapeId="0" xr:uid="{58FD2C26-CDF0-4777-9851-85A13D2CFF87}">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Eingabe Warmwasserverbrauch anhand von Rechnungen oder anderweitigen Aufzeichnungen. Die Abgrenzung der Daten soll von 01.01.202X bis 31.12.202X erfolgen.</t>
        </r>
      </text>
    </comment>
    <comment ref="K5" authorId="10" shapeId="0" xr:uid="{CF81283D-5FEC-4B2F-A6EA-0091EFAE4E5E}">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URL einfügen, wo der Energieausweis veröffentlicht wurde.
WICHTIG: die gesamte URL einfügen, dh. inkl. https:
https://www.enu.at/gebaudebestandsliste/
</t>
        </r>
      </text>
    </comment>
    <comment ref="L5" authorId="11" shapeId="0" xr:uid="{8A4D5A56-6DEE-45BF-A626-B712CE7D6274}">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Vorausauswahl muss überschrieben werden. Dazu bitte über die Dropdownliste eine Auswahl treffen.</t>
        </r>
      </text>
    </comment>
    <comment ref="M5" authorId="12" shapeId="0" xr:uid="{F918EF18-620C-435E-B77A-B79B815F3BCC}">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Vorausauswahl muss überschrieben werden. Dazu bitte über die Dropdownliste eine Auswahl treffen.</t>
        </r>
      </text>
    </comment>
    <comment ref="N5" authorId="13" shapeId="0" xr:uid="{A5C6E0B6-8FB6-4696-BCF2-4BA9DED591BC}">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Vorausauswahl muss überschrieben werden. Dazu bitte über die Dropdownliste eine Auswahl treffen.</t>
        </r>
      </text>
    </comment>
    <comment ref="P5" authorId="14" shapeId="0" xr:uid="{1A2418E5-C3CB-4339-AF14-3F903742D474}">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Über die Dropdownliste ist das Jahr der OIB-Version des Energieausweises auszuwählen.
Das Jahr ist im Energieausweis auf jener Seite mit der Effizienzgrafik ganz oben, im grünen Block zu finden.
</t>
        </r>
      </text>
    </comment>
    <comment ref="Q5" authorId="15" shapeId="0" xr:uid="{BE9A1749-AD8F-4B21-8561-4CD71C810BDD}">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Heizwärmebedarf:
Dieser Wert ist einzugeben sofern der Energieausweis zwischen 2015 bis heute erstellt wurde. 
Der Wert ist im Energieausweis im Block „Wärme- und Energiebedarf (Referenzklima)“ zu finden.
Wenn EAW vor 2015, keine Eingabe möglich, da keine Daten vorhanden sind. Somit ist ein neuer EAW zu rechnen bzw.  in Spalte „Ist das Gebäude ein NEG? “ händisch mit ja oder nein befüllen
</t>
        </r>
      </text>
    </comment>
    <comment ref="R5" authorId="16" shapeId="0" xr:uid="{46EDC765-C7C5-4E1D-89D5-096CE7224292}">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Charakteristische Länge:
Dieser Wert ist einzugeben sofern der Energieausweis zwischen 2015 bis heute erstellt wurde. 
Der Wert ist im Energieausweis im Block „Wärme- und Energiebedarf (Referenzklima)“ zu finden.
</t>
        </r>
      </text>
    </comment>
    <comment ref="S5" authorId="17" shapeId="0" xr:uid="{01660178-1662-4510-8AB2-267E731383D5}">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Gesamtenergieeffizienzfaktor:
Dieser Wert ist einzugeben sofern der Energieausweis zwischen 2015 bis heute erstellt wurde. 
Der Wert ist im Energieausweis im Block „Wärme- und Energiebedarf (Referenzklima)“ zu finden.
</t>
        </r>
      </text>
    </comment>
    <comment ref="T5" authorId="18" shapeId="0" xr:uid="{0A0F849C-0CF5-44CD-9AC0-EA262AFB3E78}">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Keine Eingabe erforderlich. Sofern Daten aus dem Energieausweis eingegeben wurden, wird diese Zelle automatisch berechnet.</t>
        </r>
      </text>
    </comment>
    <comment ref="U5" authorId="19" shapeId="0" xr:uid="{1133D7F7-1F21-495A-BFE5-3B75F69869E3}">
      <text>
        <r>
          <rPr>
            <sz val="11"/>
            <color theme="1"/>
            <rFont val="Aptos Narrow"/>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Keine Eingabe erforderlich. Sofern Daten aus dem Energieausweis eingegeben wurden, wird diese Zelle automatisch berechnet.</t>
        </r>
      </text>
    </comment>
    <comment ref="V5" authorId="20" shapeId="0" xr:uid="{605EAE43-3E0D-4D77-B3FF-EF081EAE4A58}">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Ist das Gebäude ein Niedrigstenergiegebäude?
Wenn Daten aus dem Energieausweis eingegeben wurden, wird diese Zelle automatisch berechnet.
Wenn keine Daten eingegeben wurden, muss die Information (ja oder nein) durch Erstellung eines neuen EAW händisch eingegeben werden.
</t>
        </r>
      </text>
    </comment>
    <comment ref="W5" authorId="21" shapeId="0" xr:uid="{5847211A-04BD-4717-98B4-9FE4EF10736D}">
      <text>
        <r>
          <rPr>
            <sz val="11"/>
            <color theme="1"/>
            <rFont val="Aptos Narrow"/>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Über eine Dropdownliste ist „kein Sozialbau“ , „ja“ oder „nein“ auszuwählen.
Sofern die Information gemeindeintern nicht bekannt ist, muss ein Professionist zu Rate gezogen werden.
Im Zweifelsfall ist „ja“ anzugeben. Somit fällt das Gebäude unter die Renovierungspflicht.
</t>
        </r>
      </text>
    </comment>
  </commentList>
</comments>
</file>

<file path=xl/sharedStrings.xml><?xml version="1.0" encoding="utf-8"?>
<sst xmlns="http://schemas.openxmlformats.org/spreadsheetml/2006/main" count="173" uniqueCount="63">
  <si>
    <t>Erstellt von: Ralph Zulehner</t>
  </si>
  <si>
    <t>Gebäude Inventar gemäß Artikel 6 der Richtlinie (EU) 2023 / 1791</t>
  </si>
  <si>
    <t>Allgemeines</t>
  </si>
  <si>
    <t>Einleitung</t>
  </si>
  <si>
    <r>
      <t xml:space="preserve">In dieser Vorlage finden Sie vier Reiter: Handlungsanleitung |Eingabemaske | Gebäudeinventar | Ausgangsbasis
Im Reiter </t>
    </r>
    <r>
      <rPr>
        <b/>
        <sz val="12"/>
        <color indexed="8"/>
        <rFont val="Aptos Narrow"/>
        <family val="2"/>
      </rPr>
      <t>Eingabemaske</t>
    </r>
    <r>
      <rPr>
        <sz val="12"/>
        <color indexed="8"/>
        <rFont val="Aptos Narrow"/>
        <family val="2"/>
      </rPr>
      <t xml:space="preserve"> werden alle Eingaben der Objektdaten getätigt. </t>
    </r>
    <r>
      <rPr>
        <b/>
        <sz val="12"/>
        <color indexed="8"/>
        <rFont val="Aptos Narrow"/>
        <family val="2"/>
      </rPr>
      <t>Unbedingt von links nach rechts ausfüllen!</t>
    </r>
    <r>
      <rPr>
        <sz val="12"/>
        <color indexed="8"/>
        <rFont val="Aptos Narrow"/>
        <family val="2"/>
      </rPr>
      <t xml:space="preserve"> Ansonst kann es zu Fehlern kommen. 
Hinweise zur Eingabe befinden sich im Kommentarfeld der jeweiligen Überschrift. Jene Zellen, welche nicht zur Eingabe zur Verfügung stehen, wurden gesperrt. In manchen Zeilen sind Formeln hinterlegt. Sollten diese nicht benötigt werden da bspw. die Werte bekannt sind, sodann können diese überschrieben werden.
Im Reiter </t>
    </r>
    <r>
      <rPr>
        <b/>
        <sz val="12"/>
        <color indexed="8"/>
        <rFont val="Aptos Narrow"/>
        <family val="2"/>
      </rPr>
      <t>Gebäudeinventar</t>
    </r>
    <r>
      <rPr>
        <sz val="12"/>
        <color indexed="8"/>
        <rFont val="Aptos Narrow"/>
        <family val="2"/>
      </rPr>
      <t xml:space="preserve"> werden all jene Daten automatisch übernommen und dargestellt, welche für die Gebäudebestandsliste </t>
    </r>
    <r>
      <rPr>
        <b/>
        <sz val="12"/>
        <color indexed="8"/>
        <rFont val="Aptos Narrow"/>
        <family val="2"/>
      </rPr>
      <t>bis zum 11. Oktober 2025</t>
    </r>
    <r>
      <rPr>
        <sz val="12"/>
        <color indexed="8"/>
        <rFont val="Aptos Narrow"/>
        <family val="2"/>
      </rPr>
      <t xml:space="preserve"> ausgegeben werden müssen. Hier ist keine Bearbeitung möglich. Der Reiter ist gesperrt. Die fertige Liste muss über die Druck Funktion zu einem PDF umgewandelt und abgespeichert werden.
Im Reiter </t>
    </r>
    <r>
      <rPr>
        <b/>
        <sz val="12"/>
        <color indexed="8"/>
        <rFont val="Aptos Narrow"/>
        <family val="2"/>
      </rPr>
      <t>Ausgangsbasis</t>
    </r>
    <r>
      <rPr>
        <sz val="12"/>
        <color indexed="8"/>
        <rFont val="Aptos Narrow"/>
        <family val="2"/>
      </rPr>
      <t xml:space="preserve"> werden all jene Daten übernommen und dargestellt, welche zur Berechnung der jährlichen 3% Sanierungsquote eine Relevanz darstellen. Hier ist keine Bearbeitung möglich. Der Reiter ist gesperrt. Die fertige Liste muss über die Druck Funktion zu einem PDF umgewandelt werden.</t>
    </r>
  </si>
  <si>
    <t>Gemeinde / GKZ</t>
  </si>
  <si>
    <t>Erstellt am / durch</t>
  </si>
  <si>
    <t>Verbrauchsdaten Jahr</t>
  </si>
  <si>
    <t>Eingabe für die Inventarliste</t>
  </si>
  <si>
    <t>Eingabe für die Ausgangsbasis</t>
  </si>
  <si>
    <t>Ist das Gebäude…</t>
  </si>
  <si>
    <t>Eingabe aus dem Energieausweis</t>
  </si>
  <si>
    <t>Lfd. 
Nummer</t>
  </si>
  <si>
    <t>Gebäudebezeichnung</t>
  </si>
  <si>
    <r>
      <t>konditionierte Bruttogrundfläche
 [m</t>
    </r>
    <r>
      <rPr>
        <vertAlign val="superscript"/>
        <sz val="11"/>
        <color indexed="8"/>
        <rFont val="Aptos Narrow"/>
        <family val="2"/>
      </rPr>
      <t>2</t>
    </r>
    <r>
      <rPr>
        <sz val="11"/>
        <color theme="1"/>
        <rFont val="Aptos Narrow"/>
        <family val="2"/>
        <scheme val="minor"/>
      </rPr>
      <t>]</t>
    </r>
  </si>
  <si>
    <r>
      <t>konditionierte
Nutzfläche [m</t>
    </r>
    <r>
      <rPr>
        <vertAlign val="superscript"/>
        <sz val="11"/>
        <color indexed="8"/>
        <rFont val="Aptos Narrow"/>
        <family val="2"/>
      </rPr>
      <t>2</t>
    </r>
    <r>
      <rPr>
        <sz val="11"/>
        <color theme="1"/>
        <rFont val="Aptos Narrow"/>
        <family val="2"/>
        <scheme val="minor"/>
      </rPr>
      <t>]</t>
    </r>
  </si>
  <si>
    <t>Link - Energieausweis</t>
  </si>
  <si>
    <t>im mehrheitlichen Eigentum? 
(inkl. ausgelagerter Gesellschaften)</t>
  </si>
  <si>
    <t>Teil eines Verbands?
(bspw. Schulverband)</t>
  </si>
  <si>
    <t>gemietet?</t>
  </si>
  <si>
    <t xml:space="preserve"> Relevanz Inventar </t>
  </si>
  <si>
    <t xml:space="preserve">OIB Version
Energieausweis </t>
  </si>
  <si>
    <r>
      <t>HWB</t>
    </r>
    <r>
      <rPr>
        <vertAlign val="subscript"/>
        <sz val="11"/>
        <color indexed="8"/>
        <rFont val="Aptos Narrow"/>
        <family val="2"/>
      </rPr>
      <t>Ref,RK</t>
    </r>
  </si>
  <si>
    <r>
      <t>f</t>
    </r>
    <r>
      <rPr>
        <vertAlign val="subscript"/>
        <sz val="11"/>
        <color indexed="8"/>
        <rFont val="Aptos Narrow"/>
        <family val="2"/>
      </rPr>
      <t>GEE</t>
    </r>
  </si>
  <si>
    <r>
      <t>Berechnung HWB</t>
    </r>
    <r>
      <rPr>
        <vertAlign val="subscript"/>
        <sz val="11"/>
        <color indexed="8"/>
        <rFont val="Aptos Narrow"/>
        <family val="2"/>
      </rPr>
      <t>Ref,zulässig</t>
    </r>
  </si>
  <si>
    <t>Berechnung NEG</t>
  </si>
  <si>
    <t>wenn ein Sozialbau, kostenneutral zu sanieren?</t>
  </si>
  <si>
    <t>Relevanz Ausgangs-basis</t>
  </si>
  <si>
    <t>kein EAW</t>
  </si>
  <si>
    <t>ja</t>
  </si>
  <si>
    <t>nein</t>
  </si>
  <si>
    <t>Jahr der Verbrauchsdaten</t>
  </si>
  <si>
    <t>Die Tabelle zeigt, gemäß Richtlinie (EU) 2023/1791 zur Energieeffizienz (EED III) (EUR-Lex), jene Objekte an welche:</t>
  </si>
  <si>
    <r>
      <t>* mehr als 250m</t>
    </r>
    <r>
      <rPr>
        <vertAlign val="superscript"/>
        <sz val="11"/>
        <color indexed="8"/>
        <rFont val="Aptos Narrow"/>
        <family val="2"/>
      </rPr>
      <t>2</t>
    </r>
    <r>
      <rPr>
        <sz val="11"/>
        <color theme="1"/>
        <rFont val="Aptos Narrow"/>
        <family val="2"/>
        <scheme val="minor"/>
      </rPr>
      <t xml:space="preserve"> an Nutzfläche aufweisen</t>
    </r>
  </si>
  <si>
    <t>* im Eigentum der Gemeinde stehen oder Teil eines Verbands sind (bswp. Schulverband) und am Gemeindegebiet verortet sind</t>
  </si>
  <si>
    <t>Gesamtnutzfläche</t>
  </si>
  <si>
    <t>3% Sanierungsquote pro Jahr</t>
  </si>
  <si>
    <t>Die Tabelle zeigt jene Objekte an welche:</t>
  </si>
  <si>
    <t>* mit Stichtag 1.1.2024 kein Niedrigstandard aufweisen</t>
  </si>
  <si>
    <t>* sofern es sich um ein Sozialbau handelt, dieser kostenneutral zu sanieren ist</t>
  </si>
  <si>
    <t>vor 2015</t>
  </si>
  <si>
    <t>kein Sozialbau</t>
  </si>
  <si>
    <t>nicht relevant</t>
  </si>
  <si>
    <t>Jahres Verbrauch  - Wärme
[kWh]</t>
  </si>
  <si>
    <t>Jahres Verbrauch - Strom
[kWh]</t>
  </si>
  <si>
    <t>Jahres Verbrauch - Kälte [kWh]</t>
  </si>
  <si>
    <t>Jahres Verbrauch - Warmwasser [kWh]</t>
  </si>
  <si>
    <t>Verbrauch EKZ
Wärme</t>
  </si>
  <si>
    <t>Verbrauch EKZ 
Strom</t>
  </si>
  <si>
    <r>
      <t xml:space="preserve">Die Energie- und Umweltagentur des Landes NÖ stellt den niederösterreichischen Gemeinden diese Excel-Vorlage kostenlos zur Verfügung, um den Anforderungen der EU-Energieeffizienzrichtlinie (EED III) nachkommen zu können. 
Diese Vorlage dient als Unterstützung und wurde auf Basis des aktuellen Wissenstands erstellt. Eine Haftung für die Vollständigkeit wird nicht übernommen – die Verantwortung für die Umsetzung liegt bei der jeweiligen Gemeinde.
</t>
    </r>
    <r>
      <rPr>
        <b/>
        <sz val="12"/>
        <color indexed="8"/>
        <rFont val="Aptos Narrow"/>
        <family val="2"/>
      </rPr>
      <t xml:space="preserve">Bei Fragen wenden Sie sich bitte an die Servicestelle Energiebuchhaltung unter </t>
    </r>
    <r>
      <rPr>
        <u/>
        <sz val="12"/>
        <color indexed="62"/>
        <rFont val="Aptos Narrow"/>
        <family val="2"/>
      </rPr>
      <t xml:space="preserve">energiebuchhaltung@enu.at </t>
    </r>
    <r>
      <rPr>
        <b/>
        <sz val="12"/>
        <color indexed="8"/>
        <rFont val="Aptos Narrow"/>
        <family val="2"/>
      </rPr>
      <t>oder telefonisch unter 02742 22 14 42.</t>
    </r>
    <r>
      <rPr>
        <sz val="12"/>
        <color indexed="8"/>
        <rFont val="Aptos Narrow"/>
        <family val="2"/>
      </rPr>
      <t xml:space="preserve">
Bitte um Beachtung, dass wir uns die Möglichkeit vorbehalten, notwendige Änderungen im Vorlage Dokument durchzuführen. Vergewissern Sie sich, dass Sie im aktuellsten Versions-Format arbeiten.
Die aktuellste Vorlage wird unter </t>
    </r>
    <r>
      <rPr>
        <u/>
        <sz val="12"/>
        <color indexed="8"/>
        <rFont val="Aptos Narrow"/>
        <family val="2"/>
      </rPr>
      <t xml:space="preserve">www.energie-noe.at/eed-3 </t>
    </r>
    <r>
      <rPr>
        <sz val="12"/>
        <color indexed="8"/>
        <rFont val="Aptos Narrow"/>
        <family val="2"/>
      </rPr>
      <t>zum Download bereit stehen.</t>
    </r>
  </si>
  <si>
    <t xml:space="preserve"> lc</t>
  </si>
  <si>
    <t>Version 2025-08-12</t>
  </si>
  <si>
    <r>
      <t xml:space="preserve">ein NEG? </t>
    </r>
    <r>
      <rPr>
        <sz val="8"/>
        <color indexed="8"/>
        <rFont val="Aptos Narrow"/>
        <family val="2"/>
      </rPr>
      <t>(Stichtag 01.01.2024</t>
    </r>
    <r>
      <rPr>
        <sz val="8"/>
        <color theme="1"/>
        <rFont val="Aptos Narrow"/>
        <family val="2"/>
        <scheme val="minor"/>
      </rPr>
      <t>)</t>
    </r>
  </si>
  <si>
    <t>Mailberg</t>
  </si>
  <si>
    <t>Gemeindeamt</t>
  </si>
  <si>
    <t>Volksschule</t>
  </si>
  <si>
    <t>Kindergarten</t>
  </si>
  <si>
    <t>FF-Haus/Musikerheim</t>
  </si>
  <si>
    <t>Bauhof</t>
  </si>
  <si>
    <t>Arzthaus</t>
  </si>
  <si>
    <t>Jugendheim</t>
  </si>
  <si>
    <t>Kauf-/Wohnhaus 151</t>
  </si>
  <si>
    <t>vermietet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</si>
</sst>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quot; m2&quot;"/>
    <numFmt numFmtId="166" formatCode="0&quot; m2 &quot;"/>
  </numFmts>
  <fonts count="20">
    <font>
      <sz val="11"/>
      <color theme="1"/>
      <name val="Aptos Narrow"/>
      <family val="2"/>
      <scheme val="minor"/>
    </font>
    <font>
      <vertAlign val="superscript"/>
      <sz val="11"/>
      <color indexed="8"/>
      <name val="Aptos Narrow"/>
      <family val="2"/>
    </font>
    <font>
      <vertAlign val="subscript"/>
      <sz val="11"/>
      <color indexed="8"/>
      <name val="Aptos Narrow"/>
      <family val="2"/>
    </font>
    <font>
      <sz val="12"/>
      <color indexed="8"/>
      <name val="Aptos Narrow"/>
      <family val="2"/>
    </font>
    <font>
      <b/>
      <sz val="12"/>
      <color indexed="8"/>
      <name val="Aptos Narrow"/>
      <family val="2"/>
    </font>
    <font>
      <u/>
      <sz val="12"/>
      <color indexed="62"/>
      <name val="Aptos Narrow"/>
      <family val="2"/>
    </font>
    <font>
      <u/>
      <sz val="12"/>
      <color indexed="8"/>
      <name val="Aptos Narrow"/>
      <family val="2"/>
    </font>
    <font>
      <sz val="11"/>
      <color theme="1"/>
      <name val="Aptos Narrow"/>
      <family val="2"/>
      <scheme val="minor"/>
    </font>
    <font>
      <u/>
      <sz val="11"/>
      <color theme="10"/>
      <name val="Aptos Narrow"/>
      <family val="2"/>
      <scheme val="minor"/>
    </font>
    <font>
      <b/>
      <sz val="11"/>
      <color theme="1"/>
      <name val="Aptos Narrow"/>
      <family val="2"/>
      <scheme val="minor"/>
    </font>
    <font>
      <b/>
      <sz val="14"/>
      <color rgb="FF002060"/>
      <name val="Aptos Narrow"/>
      <family val="2"/>
      <scheme val="minor"/>
    </font>
    <font>
      <sz val="11"/>
      <color rgb="FF7030A0"/>
      <name val="Aptos Narrow"/>
      <family val="2"/>
      <scheme val="minor"/>
    </font>
    <font>
      <b/>
      <sz val="11"/>
      <color rgb="FF7030A0"/>
      <name val="Aptos Narrow"/>
      <family val="2"/>
      <scheme val="minor"/>
    </font>
    <font>
      <sz val="11"/>
      <color theme="10"/>
      <name val="Aptos Narrow"/>
      <family val="2"/>
      <scheme val="minor"/>
    </font>
    <font>
      <sz val="11"/>
      <color theme="1" tint="0.499984740745262"/>
      <name val="Aptos Narrow"/>
      <family val="2"/>
      <scheme val="minor"/>
    </font>
    <font>
      <sz val="10"/>
      <color theme="1"/>
      <name val="Aptos Narrow"/>
      <family val="2"/>
      <scheme val="minor"/>
    </font>
    <font>
      <b/>
      <sz val="14"/>
      <color rgb="FF7030A0"/>
      <name val="Aptos Narrow"/>
      <family val="2"/>
      <scheme val="minor"/>
    </font>
    <font>
      <sz val="12"/>
      <color theme="1"/>
      <name val="Aptos Narrow"/>
      <family val="2"/>
      <scheme val="minor"/>
    </font>
    <font>
      <sz val="8"/>
      <color indexed="8"/>
      <name val="Aptos Narrow"/>
      <family val="2"/>
    </font>
    <font>
      <sz val="8"/>
      <color theme="1"/>
      <name val="Aptos Narrow"/>
      <family val="2"/>
      <scheme val="minor"/>
    </font>
  </fonts>
  <fills count="5">
    <fill>
      <patternFill patternType="none"/>
    </fill>
    <fill>
      <patternFill patternType="gray125"/>
    </fill>
    <fill>
      <patternFill patternType="solid">
        <fgColor theme="0" tint="-0.14999847407452621"/>
        <bgColor theme="0" tint="-0.14999847407452621"/>
      </patternFill>
    </fill>
    <fill>
      <patternFill patternType="solid">
        <fgColor theme="0"/>
        <bgColor indexed="64"/>
      </patternFill>
    </fill>
    <fill>
      <patternFill patternType="solid">
        <fgColor rgb="FFFFFF00"/>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1"/>
      </top>
      <bottom style="thin">
        <color theme="1"/>
      </bottom>
      <diagonal/>
    </border>
    <border>
      <left/>
      <right/>
      <top/>
      <bottom style="thin">
        <color theme="1"/>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8" fillId="0" borderId="0" applyNumberFormat="0" applyFill="0" applyBorder="0" applyAlignment="0" applyProtection="0"/>
    <xf numFmtId="43" fontId="7" fillId="0" borderId="0" applyFont="0" applyFill="0" applyBorder="0" applyAlignment="0" applyProtection="0"/>
    <xf numFmtId="0" fontId="8" fillId="0" borderId="0" applyNumberFormat="0" applyFill="0" applyBorder="0" applyAlignment="0" applyProtection="0"/>
  </cellStyleXfs>
  <cellXfs count="91">
    <xf numFmtId="0" fontId="0" fillId="0" borderId="0" xfId="0"/>
    <xf numFmtId="0" fontId="0" fillId="0" borderId="0" xfId="0" applyAlignment="1">
      <alignment horizontal="center"/>
    </xf>
    <xf numFmtId="0" fontId="0" fillId="0" borderId="0" xfId="0" applyAlignment="1">
      <alignment horizontal="right"/>
    </xf>
    <xf numFmtId="3" fontId="0" fillId="0" borderId="0" xfId="0" applyNumberFormat="1" applyAlignment="1">
      <alignment horizontal="center"/>
    </xf>
    <xf numFmtId="0" fontId="9" fillId="0" borderId="14" xfId="0" applyFont="1" applyBorder="1" applyAlignment="1">
      <alignment horizontal="center" vertical="center" wrapText="1"/>
    </xf>
    <xf numFmtId="0" fontId="0" fillId="2" borderId="0" xfId="0" applyFill="1" applyAlignment="1">
      <alignment horizontal="center"/>
    </xf>
    <xf numFmtId="9" fontId="0" fillId="0" borderId="0" xfId="0" applyNumberFormat="1" applyAlignment="1">
      <alignment horizontal="right"/>
    </xf>
    <xf numFmtId="1" fontId="0" fillId="0" borderId="0" xfId="0" applyNumberFormat="1" applyAlignment="1">
      <alignment horizontal="right"/>
    </xf>
    <xf numFmtId="0" fontId="0" fillId="0" borderId="0" xfId="0" quotePrefix="1"/>
    <xf numFmtId="0" fontId="0" fillId="3" borderId="0" xfId="0" applyFill="1"/>
    <xf numFmtId="0" fontId="9" fillId="3" borderId="0" xfId="0" applyFont="1" applyFill="1" applyAlignment="1">
      <alignment horizontal="center" wrapText="1"/>
    </xf>
    <xf numFmtId="0" fontId="10" fillId="0" borderId="15" xfId="0" applyFont="1" applyBorder="1" applyAlignment="1">
      <alignment horizontal="center"/>
    </xf>
    <xf numFmtId="0" fontId="9" fillId="0" borderId="0" xfId="0" applyFont="1" applyAlignment="1">
      <alignment horizontal="center" wrapText="1"/>
    </xf>
    <xf numFmtId="0" fontId="0" fillId="0" borderId="0" xfId="0" applyAlignment="1">
      <alignment horizontal="left"/>
    </xf>
    <xf numFmtId="0" fontId="11" fillId="0" borderId="0" xfId="0" applyFont="1" applyAlignment="1">
      <alignment horizontal="right"/>
    </xf>
    <xf numFmtId="165" fontId="11" fillId="0" borderId="0" xfId="0" applyNumberFormat="1" applyFont="1" applyAlignment="1">
      <alignment horizontal="center"/>
    </xf>
    <xf numFmtId="9" fontId="12" fillId="0" borderId="0" xfId="0" applyNumberFormat="1" applyFont="1" applyAlignment="1">
      <alignment horizontal="right"/>
    </xf>
    <xf numFmtId="166" fontId="12" fillId="0" borderId="0" xfId="0" applyNumberFormat="1" applyFont="1" applyAlignment="1">
      <alignment horizontal="center"/>
    </xf>
    <xf numFmtId="0" fontId="8" fillId="0" borderId="0" xfId="3"/>
    <xf numFmtId="0" fontId="13" fillId="0" borderId="0" xfId="3" applyFont="1"/>
    <xf numFmtId="3" fontId="7" fillId="2" borderId="0" xfId="3" applyNumberFormat="1" applyFont="1" applyFill="1" applyAlignment="1">
      <alignment horizontal="center"/>
    </xf>
    <xf numFmtId="14" fontId="0" fillId="0" borderId="0" xfId="0" applyNumberFormat="1" applyAlignment="1">
      <alignment horizontal="right"/>
    </xf>
    <xf numFmtId="3" fontId="14" fillId="0" borderId="0" xfId="0" applyNumberFormat="1" applyFont="1" applyAlignment="1">
      <alignment horizontal="center"/>
    </xf>
    <xf numFmtId="0" fontId="9" fillId="0" borderId="0" xfId="0" applyFont="1" applyAlignment="1" applyProtection="1">
      <alignment horizontal="right"/>
      <protection locked="0"/>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horizontal="left"/>
      <protection locked="0"/>
    </xf>
    <xf numFmtId="0" fontId="0" fillId="0" borderId="0" xfId="0" applyAlignment="1" applyProtection="1">
      <alignment horizontal="right"/>
      <protection locked="0"/>
    </xf>
    <xf numFmtId="0" fontId="0" fillId="0" borderId="1" xfId="0" applyBorder="1" applyAlignment="1" applyProtection="1">
      <alignment horizontal="center" vertical="center" wrapText="1"/>
      <protection locked="0"/>
    </xf>
    <xf numFmtId="3" fontId="14" fillId="0" borderId="0" xfId="0" applyNumberFormat="1" applyFont="1" applyAlignment="1" applyProtection="1">
      <alignment horizontal="center"/>
      <protection locked="0"/>
    </xf>
    <xf numFmtId="3" fontId="0" fillId="0" borderId="0" xfId="0" applyNumberFormat="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5" xfId="0" applyBorder="1" applyAlignment="1" applyProtection="1">
      <alignment horizontal="left"/>
      <protection locked="0"/>
    </xf>
    <xf numFmtId="0" fontId="0" fillId="0" borderId="7" xfId="0" applyBorder="1" applyAlignment="1" applyProtection="1">
      <alignment horizontal="center"/>
      <protection locked="0"/>
    </xf>
    <xf numFmtId="0" fontId="0" fillId="0" borderId="6" xfId="0" applyBorder="1" applyProtection="1">
      <protection locked="0"/>
    </xf>
    <xf numFmtId="0" fontId="0" fillId="0" borderId="5" xfId="0" applyBorder="1" applyProtection="1">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0" fillId="0" borderId="8" xfId="0" applyBorder="1" applyAlignment="1" applyProtection="1">
      <alignment horizontal="left"/>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5" xfId="0" applyBorder="1" applyAlignment="1">
      <alignment horizont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5" fillId="0" borderId="4" xfId="0" applyFont="1" applyBorder="1" applyAlignment="1">
      <alignment horizontal="center" vertical="center" wrapText="1"/>
    </xf>
    <xf numFmtId="0" fontId="16" fillId="0" borderId="0" xfId="0" applyFont="1" applyAlignment="1">
      <alignment horizontal="center" vertical="top" wrapText="1"/>
    </xf>
    <xf numFmtId="0" fontId="17" fillId="0" borderId="11" xfId="0" applyFont="1" applyBorder="1" applyAlignment="1">
      <alignment wrapText="1"/>
    </xf>
    <xf numFmtId="0" fontId="16" fillId="0" borderId="10" xfId="0" applyFont="1" applyBorder="1" applyAlignment="1">
      <alignment horizontal="center" vertical="center" textRotation="90"/>
    </xf>
    <xf numFmtId="0" fontId="17" fillId="0" borderId="10" xfId="0" applyFont="1" applyBorder="1" applyAlignment="1">
      <alignment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164" fontId="14" fillId="0" borderId="0" xfId="0" applyNumberFormat="1" applyFont="1" applyAlignment="1">
      <alignment horizontal="center"/>
    </xf>
    <xf numFmtId="0" fontId="14" fillId="0" borderId="0" xfId="0" applyFont="1" applyAlignment="1">
      <alignment horizontal="center"/>
    </xf>
    <xf numFmtId="0" fontId="10" fillId="0" borderId="15" xfId="0" applyFont="1" applyBorder="1" applyAlignment="1">
      <alignment horizontal="right"/>
    </xf>
    <xf numFmtId="3" fontId="0" fillId="0" borderId="0" xfId="0" applyNumberFormat="1" applyAlignment="1">
      <alignment horizontal="right"/>
    </xf>
    <xf numFmtId="164" fontId="0" fillId="2" borderId="0" xfId="0" applyNumberFormat="1" applyFill="1" applyAlignment="1">
      <alignment horizontal="center"/>
    </xf>
    <xf numFmtId="164" fontId="0" fillId="0" borderId="0" xfId="0" applyNumberFormat="1" applyAlignment="1">
      <alignment horizontal="center"/>
    </xf>
    <xf numFmtId="3" fontId="0" fillId="0" borderId="0" xfId="0" quotePrefix="1" applyNumberFormat="1" applyAlignment="1" applyProtection="1">
      <alignment horizontal="center"/>
      <protection locked="0"/>
    </xf>
    <xf numFmtId="3" fontId="0" fillId="2" borderId="0" xfId="0" applyNumberFormat="1" applyFill="1" applyAlignment="1">
      <alignment horizontal="center"/>
    </xf>
    <xf numFmtId="3" fontId="0" fillId="2" borderId="0" xfId="2" applyNumberFormat="1" applyFont="1" applyFill="1" applyAlignment="1">
      <alignment horizontal="center" vertical="center"/>
    </xf>
    <xf numFmtId="3" fontId="0" fillId="0" borderId="0" xfId="2" applyNumberFormat="1" applyFont="1" applyAlignment="1">
      <alignment horizontal="center" vertical="center"/>
    </xf>
    <xf numFmtId="3" fontId="0" fillId="2" borderId="0" xfId="2" applyNumberFormat="1" applyFont="1" applyFill="1" applyAlignment="1">
      <alignment horizontal="center"/>
    </xf>
    <xf numFmtId="3" fontId="0" fillId="0" borderId="0" xfId="2" applyNumberFormat="1" applyFont="1" applyAlignment="1">
      <alignment horizontal="center"/>
    </xf>
    <xf numFmtId="0" fontId="0" fillId="4" borderId="16" xfId="0" applyFill="1" applyBorder="1" applyAlignment="1" applyProtection="1">
      <alignment horizontal="center"/>
      <protection locked="0"/>
    </xf>
    <xf numFmtId="14" fontId="0" fillId="4" borderId="16" xfId="0" applyNumberFormat="1" applyFill="1" applyBorder="1" applyAlignment="1" applyProtection="1">
      <alignment horizontal="center"/>
      <protection locked="0"/>
    </xf>
    <xf numFmtId="1" fontId="0" fillId="4" borderId="16" xfId="0" applyNumberFormat="1" applyFill="1" applyBorder="1" applyAlignment="1" applyProtection="1">
      <alignment horizontal="center"/>
      <protection locked="0"/>
    </xf>
    <xf numFmtId="0" fontId="9" fillId="0" borderId="8" xfId="0" applyFont="1" applyBorder="1" applyAlignment="1">
      <alignment horizontal="center"/>
    </xf>
    <xf numFmtId="0" fontId="9" fillId="0" borderId="7" xfId="0" applyFont="1" applyBorder="1" applyAlignment="1">
      <alignment horizontal="center"/>
    </xf>
    <xf numFmtId="0" fontId="9" fillId="0" borderId="0" xfId="0" applyFont="1" applyAlignment="1" applyProtection="1">
      <alignment horizontal="right"/>
      <protection locked="0"/>
    </xf>
    <xf numFmtId="0" fontId="9" fillId="0" borderId="12"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10" fillId="0" borderId="12" xfId="0" applyFont="1" applyBorder="1" applyAlignment="1">
      <alignment horizontal="center"/>
    </xf>
    <xf numFmtId="0" fontId="10" fillId="0" borderId="13" xfId="0" applyFont="1" applyBorder="1" applyAlignment="1">
      <alignment horizontal="center"/>
    </xf>
    <xf numFmtId="0" fontId="10" fillId="0" borderId="11" xfId="0" applyFont="1" applyBorder="1" applyAlignment="1">
      <alignment horizontal="center"/>
    </xf>
    <xf numFmtId="0" fontId="9" fillId="0" borderId="9" xfId="0" applyFont="1" applyBorder="1" applyAlignment="1">
      <alignment horizontal="center"/>
    </xf>
    <xf numFmtId="0" fontId="0" fillId="0" borderId="13" xfId="0" applyBorder="1"/>
    <xf numFmtId="0" fontId="0" fillId="0" borderId="11" xfId="0" applyBorder="1"/>
    <xf numFmtId="0" fontId="9" fillId="0" borderId="0" xfId="0" applyFont="1" applyAlignment="1">
      <alignment horizontal="center"/>
    </xf>
    <xf numFmtId="0" fontId="10" fillId="0" borderId="0" xfId="0" applyFont="1" applyAlignment="1">
      <alignment horizontal="center"/>
    </xf>
    <xf numFmtId="1" fontId="0" fillId="0" borderId="0" xfId="0" applyNumberFormat="1" applyAlignment="1">
      <alignment horizontal="center"/>
    </xf>
    <xf numFmtId="0" fontId="0" fillId="0" borderId="0" xfId="0" applyAlignment="1">
      <alignment horizontal="center"/>
    </xf>
    <xf numFmtId="0" fontId="10" fillId="0" borderId="15" xfId="0" applyFont="1" applyBorder="1" applyAlignment="1">
      <alignment horizontal="center"/>
    </xf>
  </cellXfs>
  <cellStyles count="4">
    <cellStyle name="Hyperlink" xfId="1" xr:uid="{D54A3D09-F575-4DFE-B8AD-5608D0DD9409}"/>
    <cellStyle name="Komma" xfId="2" builtinId="3"/>
    <cellStyle name="Link" xfId="3" builtinId="8"/>
    <cellStyle name="Standard" xfId="0" builtinId="0"/>
  </cellStyles>
  <dxfs count="55">
    <dxf>
      <alignment horizontal="center" vertical="bottom" textRotation="0" wrapText="0" indent="0" justifyLastLine="0" shrinkToFit="0" readingOrder="0"/>
      <protection locked="0" hidden="0"/>
    </dxf>
    <dxf>
      <numFmt numFmtId="0" formatCode="General"/>
      <alignment horizontal="center" vertical="bottom" textRotation="0" wrapText="0" indent="0" justifyLastLine="0" shrinkToFit="0" readingOrder="0"/>
      <border diagonalUp="0" diagonalDown="0">
        <left style="medium">
          <color indexed="64"/>
        </left>
        <right style="medium">
          <color indexed="64"/>
        </right>
        <top/>
        <bottom/>
      </border>
      <protection locked="0" hidden="0"/>
    </dxf>
    <dxf>
      <alignment horizontal="center" vertical="bottom" textRotation="0" wrapText="0" indent="0" justifyLastLine="0" shrinkToFit="0" readingOrder="0"/>
      <border diagonalUp="0" diagonalDown="0" outline="0">
        <left/>
        <right style="medium">
          <color indexed="64"/>
        </right>
        <top/>
        <bottom style="medium">
          <color indexed="64"/>
        </bottom>
      </border>
      <protection locked="0" hidden="0"/>
    </dxf>
    <dxf>
      <border diagonalUp="0" diagonalDown="0">
        <left/>
        <right style="medium">
          <color indexed="64"/>
        </right>
        <top/>
        <bottom/>
      </border>
      <protection locked="0" hidden="0"/>
    </dxf>
    <dxf>
      <alignment horizontal="center" vertical="bottom" textRotation="0" wrapText="0" indent="0" justifyLastLine="0" shrinkToFit="0" readingOrder="0"/>
      <border diagonalUp="0" diagonalDown="0" outline="0">
        <left style="medium">
          <color indexed="64"/>
        </left>
        <right/>
        <top/>
        <bottom style="medium">
          <color indexed="64"/>
        </bottom>
      </border>
      <protection locked="0" hidden="0"/>
    </dxf>
    <dxf>
      <border diagonalUp="0" diagonalDown="0">
        <left style="medium">
          <color indexed="64"/>
        </left>
        <right/>
        <top/>
        <bottom/>
      </border>
      <protection locked="0" hidden="0"/>
    </dxf>
    <dxf>
      <alignment horizontal="center" vertical="bottom" textRotation="0" wrapText="0" indent="0" justifyLastLine="0" shrinkToFit="0" readingOrder="0"/>
      <protection locked="0" hidden="0"/>
    </dxf>
    <dxf>
      <font>
        <strike val="0"/>
        <outline val="0"/>
        <shadow val="0"/>
        <u val="none"/>
        <vertAlign val="baseline"/>
        <sz val="11"/>
        <color theme="1" tint="0.499984740745262"/>
        <name val="Aptos Narrow"/>
        <family val="2"/>
        <scheme val="minor"/>
      </font>
      <numFmt numFmtId="0" formatCode="General"/>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0" hidden="0"/>
    </dxf>
    <dxf>
      <font>
        <strike val="0"/>
        <outline val="0"/>
        <shadow val="0"/>
        <u val="none"/>
        <vertAlign val="baseline"/>
        <sz val="11"/>
        <color theme="1" tint="0.499984740745262"/>
        <name val="Aptos Narrow"/>
        <family val="2"/>
        <scheme val="minor"/>
      </font>
      <numFmt numFmtId="164" formatCode="0.0"/>
      <alignment horizontal="center" vertical="bottom" textRotation="0" wrapText="0" indent="0" justifyLastLine="0" shrinkToFit="0" readingOrder="0"/>
      <protection locked="1" hidden="0"/>
    </dxf>
    <dxf>
      <alignment horizontal="center" vertical="bottom" textRotation="0" wrapText="0" indent="0" justifyLastLine="0" shrinkToFit="0" readingOrder="0"/>
      <border diagonalUp="0" diagonalDown="0" outline="0">
        <left/>
        <right style="medium">
          <color indexed="64"/>
        </right>
        <top/>
        <bottom style="medium">
          <color indexed="64"/>
        </bottom>
      </border>
      <protection locked="0" hidden="0"/>
    </dxf>
    <dxf>
      <border diagonalUp="0" diagonalDown="0">
        <left/>
        <right style="medium">
          <color indexed="64"/>
        </right>
        <top/>
        <bottom/>
      </border>
      <protection locked="0" hidden="0"/>
    </dxf>
    <dxf>
      <alignment horizontal="center" vertical="bottom" textRotation="0" wrapText="0" indent="0" justifyLastLine="0" shrinkToFit="0" readingOrder="0"/>
      <border diagonalUp="0" diagonalDown="0" outline="0">
        <left/>
        <right/>
        <top/>
        <bottom style="medium">
          <color indexed="64"/>
        </bottom>
      </border>
      <protection locked="0" hidden="0"/>
    </dxf>
    <dxf>
      <protection locked="0" hidden="0"/>
    </dxf>
    <dxf>
      <alignment horizontal="left" vertical="bottom" textRotation="0" wrapText="0" indent="0" justifyLastLine="0" shrinkToFit="0" readingOrder="0"/>
      <border diagonalUp="0" diagonalDown="0" outline="0">
        <left style="medium">
          <color indexed="64"/>
        </left>
        <right/>
        <top/>
        <bottom style="medium">
          <color indexed="64"/>
        </bottom>
      </border>
      <protection locked="0" hidden="0"/>
    </dxf>
    <dxf>
      <numFmt numFmtId="0" formatCode="General"/>
      <alignment horizontal="left" textRotation="0" indent="0" justifyLastLine="0" shrinkToFit="0" readingOrder="0"/>
      <border diagonalUp="0" diagonalDown="0">
        <left style="medium">
          <color indexed="64"/>
        </left>
        <right/>
        <top/>
        <bottom/>
      </border>
      <protection locked="0" hidden="0"/>
    </dxf>
    <dxf>
      <alignment horizontal="center" vertical="bottom" textRotation="0" wrapText="0" indent="0" justifyLastLine="0" shrinkToFit="0" readingOrder="0"/>
      <protection locked="0" hidden="0"/>
    </dxf>
    <dxf>
      <protection locked="0" hidden="0"/>
    </dxf>
    <dxf>
      <alignment horizontal="center" vertical="bottom" textRotation="0" wrapText="0" indent="0" justifyLastLine="0" shrinkToFit="0" readingOrder="0"/>
      <protection locked="0" hidden="0"/>
    </dxf>
    <dxf>
      <protection locked="0" hidden="0"/>
    </dxf>
    <dxf>
      <alignment horizontal="center" vertical="bottom" textRotation="0" wrapText="0" indent="0" justifyLastLine="0" shrinkToFit="0" readingOrder="0"/>
      <border diagonalUp="0" diagonalDown="0" outline="0">
        <left/>
        <right style="medium">
          <color indexed="64"/>
        </right>
        <top/>
        <bottom style="medium">
          <color indexed="64"/>
        </bottom>
      </border>
      <protection locked="0" hidden="0"/>
    </dxf>
    <dxf>
      <border diagonalUp="0" diagonalDown="0">
        <left/>
        <right style="medium">
          <color indexed="64"/>
        </right>
        <top/>
        <bottom/>
      </border>
      <protection locked="0" hidden="0"/>
    </dxf>
    <dxf>
      <alignment horizontal="center" vertical="bottom" textRotation="0" wrapText="0" indent="0" justifyLastLine="0" shrinkToFit="0" readingOrder="0"/>
      <border diagonalUp="0" diagonalDown="0" outline="0">
        <left/>
        <right/>
        <top/>
        <bottom style="medium">
          <color indexed="64"/>
        </bottom>
      </border>
      <protection locked="0" hidden="0"/>
    </dxf>
    <dxf>
      <protection locked="0" hidden="0"/>
    </dxf>
    <dxf>
      <alignment horizontal="center" vertical="bottom" textRotation="0" wrapText="0" indent="0" justifyLastLine="0" shrinkToFit="0" readingOrder="0"/>
      <border diagonalUp="0" diagonalDown="0" outline="0">
        <left style="medium">
          <color indexed="64"/>
        </left>
        <right/>
        <top/>
        <bottom style="medium">
          <color indexed="64"/>
        </bottom>
      </border>
      <protection locked="0" hidden="0"/>
    </dxf>
    <dxf>
      <protection locked="0" hidden="0"/>
    </dxf>
    <dxf>
      <alignment horizontal="center"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3" formatCode="#,##0"/>
      <alignment horizontal="center" vertical="bottom" textRotation="0" wrapText="0" indent="0" justifyLastLine="0" shrinkToFit="0" readingOrder="0"/>
      <protection locked="0" hidden="0"/>
    </dxf>
    <dxf>
      <protection locked="0" hidden="0"/>
    </dxf>
    <dxf>
      <numFmt numFmtId="3" formatCode="#,##0"/>
      <alignment horizontal="center" vertical="bottom" textRotation="0" wrapText="0" indent="0" justifyLastLine="0" shrinkToFit="0" readingOrder="0"/>
      <protection locked="0" hidden="0"/>
    </dxf>
    <dxf>
      <protection locked="0" hidden="0"/>
    </dxf>
    <dxf>
      <numFmt numFmtId="3" formatCode="#,##0"/>
      <alignment horizontal="center" vertical="bottom" textRotation="0" wrapText="0" indent="0" justifyLastLine="0" shrinkToFit="0" readingOrder="0"/>
      <protection locked="0" hidden="0"/>
    </dxf>
    <dxf>
      <font>
        <strike val="0"/>
        <outline val="0"/>
        <shadow val="0"/>
        <u val="none"/>
        <vertAlign val="baseline"/>
        <sz val="11"/>
        <color theme="1" tint="0.499984740745262"/>
        <name val="Aptos Narrow"/>
        <family val="2"/>
        <scheme val="minor"/>
      </font>
      <numFmt numFmtId="3" formatCode="#,##0"/>
      <alignment horizontal="center" vertical="bottom" textRotation="0" wrapText="0" indent="0" justifyLastLine="0" shrinkToFit="0" readingOrder="0"/>
      <protection locked="1" hidden="0"/>
    </dxf>
    <dxf>
      <numFmt numFmtId="3" formatCode="#,##0"/>
      <alignment horizontal="center" vertical="bottom" textRotation="0" wrapText="0" indent="0" justifyLastLine="0" shrinkToFit="0" readingOrder="0"/>
      <protection locked="0" hidden="0"/>
    </dxf>
    <dxf>
      <protection locked="0" hidden="0"/>
    </dxf>
    <dxf>
      <numFmt numFmtId="3" formatCode="#,##0"/>
      <alignment horizontal="center" vertical="bottom" textRotation="0" wrapText="0" indent="0" justifyLastLine="0" shrinkToFit="0" readingOrder="0"/>
      <protection locked="0" hidden="0"/>
    </dxf>
    <dxf>
      <font>
        <strike val="0"/>
        <outline val="0"/>
        <shadow val="0"/>
        <u val="none"/>
        <vertAlign val="baseline"/>
        <sz val="11"/>
        <color theme="1" tint="0.499984740745262"/>
        <name val="Aptos Narrow"/>
        <family val="2"/>
        <scheme val="minor"/>
      </font>
      <numFmt numFmtId="3" formatCode="#,##0"/>
      <alignment horizontal="center" vertical="bottom" textRotation="0" wrapText="0" indent="0" justifyLastLine="0" shrinkToFit="0" readingOrder="0"/>
      <protection locked="1" hidden="0"/>
    </dxf>
    <dxf>
      <numFmt numFmtId="3" formatCode="#,##0"/>
      <alignment horizontal="center" vertical="bottom" textRotation="0" wrapText="0" indent="0" justifyLastLine="0" shrinkToFit="0" readingOrder="0"/>
      <protection locked="0" hidden="0"/>
    </dxf>
    <dxf>
      <protection locked="0" hidden="0"/>
    </dxf>
    <dxf>
      <numFmt numFmtId="3" formatCode="#,##0"/>
      <alignment horizontal="center" vertical="bottom" textRotation="0" wrapText="0" indent="0" justifyLastLine="0" shrinkToFit="0" readingOrder="0"/>
      <protection locked="0" hidden="0"/>
    </dxf>
    <dxf>
      <font>
        <strike val="0"/>
        <outline val="0"/>
        <shadow val="0"/>
        <u val="none"/>
        <vertAlign val="baseline"/>
        <sz val="11"/>
        <color theme="1" tint="0.499984740745262"/>
        <name val="Aptos Narrow"/>
        <family val="2"/>
        <scheme val="minor"/>
      </font>
      <numFmt numFmtId="3" formatCode="#,##0"/>
      <fill>
        <patternFill patternType="solid">
          <fgColor indexed="64"/>
          <bgColor theme="0" tint="-4.9989318521683403E-2"/>
        </patternFill>
      </fill>
      <alignment horizontal="center" vertical="bottom" textRotation="0" wrapText="0" indent="0" justifyLastLine="0" shrinkToFit="0" readingOrder="0"/>
      <protection locked="0" hidden="0"/>
    </dxf>
    <dxf>
      <numFmt numFmtId="3" formatCode="#,##0"/>
      <alignment horizontal="center" vertical="bottom" textRotation="0" wrapText="0" indent="0" justifyLastLine="0" shrinkToFit="0" readingOrder="0"/>
      <protection locked="0" hidden="0"/>
    </dxf>
    <dxf>
      <protection locked="0" hidden="0"/>
    </dxf>
    <dxf>
      <alignment horizontal="center" vertical="bottom" textRotation="0" wrapText="0" indent="0" justifyLastLine="0" shrinkToFit="0" readingOrder="0"/>
      <protection locked="0" hidden="0"/>
    </dxf>
    <dxf>
      <protection locked="0" hidden="0"/>
    </dxf>
    <dxf>
      <alignment horizontal="center" vertical="bottom" textRotation="0" wrapText="0" indent="0" justifyLastLine="0" shrinkToFit="0" readingOrder="0"/>
      <protection locked="0" hidden="0"/>
    </dxf>
    <dxf>
      <font>
        <color theme="1" tint="0.499984740745262"/>
      </font>
      <numFmt numFmtId="3" formatCode="#,##0"/>
      <fill>
        <patternFill patternType="solid">
          <fgColor indexed="64"/>
          <bgColor theme="0" tint="-4.9989318521683403E-2"/>
        </patternFill>
      </fill>
      <alignment horizontal="center" vertical="bottom" textRotation="0" wrapText="0" indent="0" justifyLastLine="0" shrinkToFit="0" readingOrder="0"/>
      <protection locked="1" hidden="0"/>
    </dxf>
    <dxf>
      <protection locked="0" hidden="0"/>
    </dxf>
    <dxf>
      <alignment horizontal="center" vertical="bottom" textRotation="0" wrapText="0" indent="0" justifyLastLine="0" shrinkToFit="0" readingOrder="0"/>
      <protection locked="0" hidden="0"/>
    </dxf>
    <dxf>
      <alignment horizontal="center" vertical="center" textRotation="0" wrapText="1" indent="0" justifyLastLine="0" shrinkToFit="0" readingOrder="0"/>
      <protection locked="0" hidden="0"/>
    </dxf>
    <dxf>
      <fill>
        <patternFill>
          <bgColor rgb="FFFFFF00"/>
        </patternFill>
      </fill>
    </dxf>
    <dxf>
      <font>
        <color theme="2"/>
      </font>
    </dxf>
    <dxf>
      <font>
        <strike/>
        <color theme="2" tint="-9.9948118533890809E-2"/>
      </font>
      <fill>
        <patternFill>
          <bgColor theme="2" tint="-0.499984740745262"/>
        </patternFill>
      </fill>
    </dxf>
    <dxf>
      <font>
        <strike/>
        <color theme="2" tint="-9.9948118533890809E-2"/>
      </font>
      <fill>
        <patternFill>
          <bgColor theme="2"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1</xdr:col>
      <xdr:colOff>285750</xdr:colOff>
      <xdr:row>3</xdr:row>
      <xdr:rowOff>171450</xdr:rowOff>
    </xdr:to>
    <xdr:pic>
      <xdr:nvPicPr>
        <xdr:cNvPr id="1075" name="Grafik 2">
          <a:extLst>
            <a:ext uri="{FF2B5EF4-FFF2-40B4-BE49-F238E27FC236}">
              <a16:creationId xmlns:a16="http://schemas.microsoft.com/office/drawing/2014/main" id="{2789C99B-D475-687C-F569-833EBD3F2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
          <a:ext cx="8286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390525</xdr:colOff>
      <xdr:row>0</xdr:row>
      <xdr:rowOff>0</xdr:rowOff>
    </xdr:from>
    <xdr:to>
      <xdr:col>10</xdr:col>
      <xdr:colOff>1162050</xdr:colOff>
      <xdr:row>3</xdr:row>
      <xdr:rowOff>171450</xdr:rowOff>
    </xdr:to>
    <xdr:pic>
      <xdr:nvPicPr>
        <xdr:cNvPr id="1076" name="Grafik 4">
          <a:extLst>
            <a:ext uri="{FF2B5EF4-FFF2-40B4-BE49-F238E27FC236}">
              <a16:creationId xmlns:a16="http://schemas.microsoft.com/office/drawing/2014/main" id="{32880DBF-26FA-D47E-3DA9-0BECD5731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25475" y="0"/>
          <a:ext cx="7715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38100</xdr:colOff>
      <xdr:row>0</xdr:row>
      <xdr:rowOff>0</xdr:rowOff>
    </xdr:from>
    <xdr:to>
      <xdr:col>6</xdr:col>
      <xdr:colOff>1123950</xdr:colOff>
      <xdr:row>3</xdr:row>
      <xdr:rowOff>171450</xdr:rowOff>
    </xdr:to>
    <xdr:pic>
      <xdr:nvPicPr>
        <xdr:cNvPr id="1077" name="Grafik 6">
          <a:extLst>
            <a:ext uri="{FF2B5EF4-FFF2-40B4-BE49-F238E27FC236}">
              <a16:creationId xmlns:a16="http://schemas.microsoft.com/office/drawing/2014/main" id="{043C8097-75E0-CE78-EAC0-15C81533BF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81650" y="0"/>
          <a:ext cx="3638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114300</xdr:rowOff>
    </xdr:from>
    <xdr:to>
      <xdr:col>2</xdr:col>
      <xdr:colOff>281940</xdr:colOff>
      <xdr:row>4</xdr:row>
      <xdr:rowOff>167640</xdr:rowOff>
    </xdr:to>
    <xdr:pic>
      <xdr:nvPicPr>
        <xdr:cNvPr id="2052" name="Grafik 1">
          <a:extLst>
            <a:ext uri="{FF2B5EF4-FFF2-40B4-BE49-F238E27FC236}">
              <a16:creationId xmlns:a16="http://schemas.microsoft.com/office/drawing/2014/main" id="{0D5191A2-3CE7-0548-4EEA-8C9FF26C8E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114300"/>
          <a:ext cx="809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2895600</xdr:colOff>
      <xdr:row>0</xdr:row>
      <xdr:rowOff>152400</xdr:rowOff>
    </xdr:from>
    <xdr:to>
      <xdr:col>12</xdr:col>
      <xdr:colOff>0</xdr:colOff>
      <xdr:row>5</xdr:row>
      <xdr:rowOff>19050</xdr:rowOff>
    </xdr:to>
    <xdr:pic>
      <xdr:nvPicPr>
        <xdr:cNvPr id="2053" name="Grafik 2">
          <a:extLst>
            <a:ext uri="{FF2B5EF4-FFF2-40B4-BE49-F238E27FC236}">
              <a16:creationId xmlns:a16="http://schemas.microsoft.com/office/drawing/2014/main" id="{1B63BE39-160F-BA24-89B1-C6818A495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8450" y="152400"/>
          <a:ext cx="7524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742950</xdr:colOff>
      <xdr:row>0</xdr:row>
      <xdr:rowOff>142875</xdr:rowOff>
    </xdr:from>
    <xdr:to>
      <xdr:col>11</xdr:col>
      <xdr:colOff>2914650</xdr:colOff>
      <xdr:row>5</xdr:row>
      <xdr:rowOff>38100</xdr:rowOff>
    </xdr:to>
    <xdr:pic>
      <xdr:nvPicPr>
        <xdr:cNvPr id="2054" name="Grafik 3">
          <a:extLst>
            <a:ext uri="{FF2B5EF4-FFF2-40B4-BE49-F238E27FC236}">
              <a16:creationId xmlns:a16="http://schemas.microsoft.com/office/drawing/2014/main" id="{FD3763CB-3D1A-8F14-B2D7-86ACD01EC52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29900" y="142875"/>
          <a:ext cx="36480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114300</xdr:rowOff>
    </xdr:from>
    <xdr:to>
      <xdr:col>4</xdr:col>
      <xdr:colOff>281940</xdr:colOff>
      <xdr:row>4</xdr:row>
      <xdr:rowOff>167640</xdr:rowOff>
    </xdr:to>
    <xdr:pic>
      <xdr:nvPicPr>
        <xdr:cNvPr id="3076" name="Grafik 1">
          <a:extLst>
            <a:ext uri="{FF2B5EF4-FFF2-40B4-BE49-F238E27FC236}">
              <a16:creationId xmlns:a16="http://schemas.microsoft.com/office/drawing/2014/main" id="{5CC17F63-55E2-DFE9-14DE-222D165B6D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114300"/>
          <a:ext cx="809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2943225</xdr:colOff>
      <xdr:row>0</xdr:row>
      <xdr:rowOff>152400</xdr:rowOff>
    </xdr:from>
    <xdr:to>
      <xdr:col>11</xdr:col>
      <xdr:colOff>0</xdr:colOff>
      <xdr:row>5</xdr:row>
      <xdr:rowOff>19050</xdr:rowOff>
    </xdr:to>
    <xdr:pic>
      <xdr:nvPicPr>
        <xdr:cNvPr id="3077" name="Grafik 2">
          <a:extLst>
            <a:ext uri="{FF2B5EF4-FFF2-40B4-BE49-F238E27FC236}">
              <a16:creationId xmlns:a16="http://schemas.microsoft.com/office/drawing/2014/main" id="{2F8D9A82-5906-FC31-C153-702D90894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152400"/>
          <a:ext cx="7048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666750</xdr:colOff>
      <xdr:row>0</xdr:row>
      <xdr:rowOff>142875</xdr:rowOff>
    </xdr:from>
    <xdr:to>
      <xdr:col>10</xdr:col>
      <xdr:colOff>2834640</xdr:colOff>
      <xdr:row>5</xdr:row>
      <xdr:rowOff>57150</xdr:rowOff>
    </xdr:to>
    <xdr:pic>
      <xdr:nvPicPr>
        <xdr:cNvPr id="3078" name="Grafik 3">
          <a:extLst>
            <a:ext uri="{FF2B5EF4-FFF2-40B4-BE49-F238E27FC236}">
              <a16:creationId xmlns:a16="http://schemas.microsoft.com/office/drawing/2014/main" id="{E4EE70EE-23A1-C3E6-A47E-2355598DF8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982325" y="142875"/>
          <a:ext cx="36576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alph Zulehner" id="{72668B5C-0A4B-4018-AA06-082D020227BA}" userId="S::ralph.zulehner@enu.at::da918132-2026-496c-910d-def9a3da261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DAC0A37-148B-4498-B4A9-F7BA6735A3D8}" name="Tabelle3" displayName="Tabelle3" ref="A5:X39" totalsRowCount="1" headerRowDxfId="50" dataDxfId="49" totalsRowDxfId="48">
  <tableColumns count="24">
    <tableColumn id="1" xr3:uid="{00000000-0010-0000-0100-000001000000}" name="Lfd. _x000a_Nummer" dataDxfId="47" totalsRowDxfId="46"/>
    <tableColumn id="2" xr3:uid="{00000000-0010-0000-0100-000002000000}" name="Gebäudebezeichnung" dataDxfId="45" totalsRowDxfId="44"/>
    <tableColumn id="3" xr3:uid="{00000000-0010-0000-0100-000003000000}" name="konditionierte Bruttogrundfläche_x000a_ [m2]" totalsRowFunction="sum" dataDxfId="43" totalsRowDxfId="42"/>
    <tableColumn id="4" xr3:uid="{00000000-0010-0000-0100-000004000000}" name="konditionierte_x000a_Nutzfläche [m2]" totalsRowFunction="sum" dataDxfId="41" totalsRowDxfId="40">
      <calculatedColumnFormula>IF(C6="","",C6*0.8)</calculatedColumnFormula>
    </tableColumn>
    <tableColumn id="5" xr3:uid="{00000000-0010-0000-0100-000005000000}" name="Jahres Verbrauch  - Wärme_x000a_[kWh]" totalsRowFunction="sum" dataDxfId="39" totalsRowDxfId="38"/>
    <tableColumn id="16" xr3:uid="{00000000-0010-0000-0100-000010000000}" name="Verbrauch EKZ_x000a_Wärme" dataDxfId="37" totalsRowDxfId="36">
      <calculatedColumnFormula>IFERROR(Eingabemaske!$E6/Eingabemaske!$C6,"k.A.")</calculatedColumnFormula>
    </tableColumn>
    <tableColumn id="6" xr3:uid="{00000000-0010-0000-0100-000006000000}" name="Jahres Verbrauch - Strom_x000a_[kWh]" totalsRowFunction="sum" dataDxfId="35" totalsRowDxfId="34"/>
    <tableColumn id="17" xr3:uid="{00000000-0010-0000-0100-000011000000}" name="Verbrauch EKZ _x000a_Strom" dataDxfId="33" totalsRowDxfId="32">
      <calculatedColumnFormula>IFERROR(Eingabemaske!$G6/Eingabemaske!$C6,"k.A.")</calculatedColumnFormula>
    </tableColumn>
    <tableColumn id="7" xr3:uid="{00000000-0010-0000-0100-000007000000}" name="Jahres Verbrauch - Kälte [kWh]" totalsRowFunction="sum" dataDxfId="31" totalsRowDxfId="30"/>
    <tableColumn id="8" xr3:uid="{00000000-0010-0000-0100-000008000000}" name="Jahres Verbrauch - Warmwasser [kWh]" totalsRowFunction="custom" dataDxfId="29" totalsRowDxfId="28">
      <totalsRowFormula>SUM(J6:J38)</totalsRowFormula>
    </tableColumn>
    <tableColumn id="9" xr3:uid="{00000000-0010-0000-0100-000009000000}" name="Link - Energieausweis" dataDxfId="27" totalsRowDxfId="26"/>
    <tableColumn id="11" xr3:uid="{00000000-0010-0000-0100-00000B000000}" name="im mehrheitlichen Eigentum? _x000a_(inkl. ausgelagerter Gesellschaften)" dataDxfId="25" totalsRowDxfId="24"/>
    <tableColumn id="12" xr3:uid="{00000000-0010-0000-0100-00000C000000}" name="Teil eines Verbands?_x000a_(bspw. Schulverband)" dataDxfId="23" totalsRowDxfId="22"/>
    <tableColumn id="13" xr3:uid="{00000000-0010-0000-0100-00000D000000}" name="gemietet?" dataDxfId="21" totalsRowDxfId="20"/>
    <tableColumn id="18" xr3:uid="{00000000-0010-0000-0100-000012000000}" name=" Relevanz Inventar " dataDxfId="19" totalsRowDxfId="18">
      <calculatedColumnFormula>IF(D6&lt;&gt;"",IF(D6&gt;250,IF(Eingabemaske!$L6="ja","anzeigen",IF(OR(Eingabemaske!$M6="ja",Eingabemaske!$N6="ja"),"anzeigen","nicht anzeigen")),"nicht anzeigen"),"")</calculatedColumnFormula>
    </tableColumn>
    <tableColumn id="14" xr3:uid="{00000000-0010-0000-0100-00000E000000}" name="OIB Version_x000a_Energieausweis " dataDxfId="17" totalsRowDxfId="16"/>
    <tableColumn id="15" xr3:uid="{00000000-0010-0000-0100-00000F000000}" name="HWBRef,RK" dataDxfId="15" totalsRowDxfId="14">
      <calculatedColumnFormula>IF(Eingabemaske!$P6="vor 2015", "EAW zu alt - keine Berechnung möglich"," ")</calculatedColumnFormula>
    </tableColumn>
    <tableColumn id="19" xr3:uid="{00000000-0010-0000-0100-000013000000}" name=" lc" dataDxfId="13" totalsRowDxfId="12"/>
    <tableColumn id="20" xr3:uid="{00000000-0010-0000-0100-000014000000}" name="fGEE" dataDxfId="11" totalsRowDxfId="10"/>
    <tableColumn id="21" xr3:uid="{00000000-0010-0000-0100-000015000000}" name="Berechnung HWBRef,zulässig" dataDxfId="9" totalsRowDxfId="8">
      <calculatedColumnFormula>IF(Eingabemaske!$P6=2015,25*(1+2.5/Eingabemaske!$R6),IF(Eingabemaske!$P6=2019,25*(1+2.5/Eingabemaske!$R6),IF(Eingabemaske!$P6=2023,21*(1+2.1/Eingabemaske!$R6)," ")))</calculatedColumnFormula>
    </tableColumn>
    <tableColumn id="22" xr3:uid="{00000000-0010-0000-0100-000016000000}" name="Berechnung NEG" dataDxfId="7" totalsRowDxfId="6">
      <calculatedColumnFormula>IF(Eingabemaske!$P6=2015,IF(AND(Eingabemaske!$Q6&lt;=T6,Eingabemaske!$S6&lt;=1.05),"NEG","kein NEG"),IF(Eingabemaske!$P6=2019,IF(AND(Eingabemaske!$Q6&lt;=T6,Eingabemaske!$S6&lt;=0.95),"NEG","kein NEG"),IF(Eingabemaske!$P6=2023,IF(AND(Eingabemaske!$Q6&lt;=T6,Eingabemaske!$S6&lt;=0.95),"NEG","kein NEG")," ")))</calculatedColumnFormula>
    </tableColumn>
    <tableColumn id="23" xr3:uid="{00000000-0010-0000-0100-000017000000}" name="ein NEG? (Stichtag 01.01.2024)" dataDxfId="5" totalsRowDxfId="4"/>
    <tableColumn id="24" xr3:uid="{00000000-0010-0000-0100-000018000000}" name="wenn ein Sozialbau, kostenneutral zu sanieren?" dataDxfId="3" totalsRowDxfId="2"/>
    <tableColumn id="26" xr3:uid="{00000000-0010-0000-0100-00001A000000}" name="Relevanz Ausgangs-basis" dataDxfId="1" totalsRowDxfId="0"/>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 dT="2025-08-12T09:32:21.40" personId="{72668B5C-0A4B-4018-AA06-082D020227BA}" id="{9AEF210D-C8B7-43D6-B02D-3F0D7518694E}">
    <text>Keine Eingabe erforderlich. Wird automatisch befüllt.</text>
  </threadedComment>
  <threadedComment ref="B5" dT="2025-08-12T09:43:12.81" personId="{72668B5C-0A4B-4018-AA06-082D020227BA}" id="{FCFAB3A6-346D-4AA3-AA82-5E8D2F10BCDA}">
    <text>Eindeutige Benennung erforderlich:
bspw. 
- Kindergarten Müllerstraße
- Feuerwehr Musterhausen
- Rathaus Musterhausen
- Wohnanlage Sonnenstraße
- ...</text>
  </threadedComment>
  <threadedComment ref="C5" dT="2025-08-12T09:43:42.99" personId="{72668B5C-0A4B-4018-AA06-082D020227BA}" id="{50A0BE49-4B2C-44B3-8F78-60EC52F88FA9}">
    <text xml:space="preserve">Bruttogrundfläche (Nutzfläche inkl. Mauerwerk).
Datenentnahme entweder aus dem Energieausweis oder vom Bauamt ausheben lassen.
Steht nur die Nutzfläche zur Verfügung, so kann diese direkt unter Spalte D „konditionierte Nutzfläche“ eingegeben werden.
Zusätzlich kann die konditionierte Nutzfläche mit 1,2 multipliziert und  hier eingegeben werden.
</text>
  </threadedComment>
  <threadedComment ref="D5" dT="2025-08-12T09:43:55.05" personId="{72668B5C-0A4B-4018-AA06-082D020227BA}" id="{94DD9540-BE14-4DB4-A46F-EE5E9806DCCC}">
    <text xml:space="preserve">Bei Eingabe der Bruttogrundfläche (Nutzfläche inkl. Mauerwerk) wird die Nutzfläche automatisch berechnet.
Steht lediglich die Nutzfläche zur Verfügung, sodann ist diese hier händisch einzugeben.
Diese Fläche kann zusätzlich mit 1,2 multipliziert und in Spalte C „konditionierte Bruttogrundfläche“ eingegeben werden.
</text>
  </threadedComment>
  <threadedComment ref="E5" dT="2025-08-12T09:44:39.72" personId="{72668B5C-0A4B-4018-AA06-082D020227BA}" id="{92FCC53F-A86A-4B20-A08A-BBB943AF6B61}">
    <text>Eingabe Wärmeverbrauch anhand von Rechnungen oder anderweitigen Aufzeichnungen. Die Abgrenzung der Daten soll von 01.01.202X bis 31.12.202X erfolgen.</text>
  </threadedComment>
  <threadedComment ref="F5" dT="2025-08-12T09:44:53.00" personId="{72668B5C-0A4B-4018-AA06-082D020227BA}" id="{85716786-D0A8-4F9B-B50D-DB87A8C592AB}">
    <text xml:space="preserve">Verbrauchs-Energiekennzahl Wärme.
Keine Eingabe erforderlich. Wird automatisch mit den Daten der Bruttogrundfläche und Wärmeverbrauch ermittelt.
</text>
  </threadedComment>
  <threadedComment ref="G5" dT="2025-08-12T09:45:04.78" personId="{72668B5C-0A4B-4018-AA06-082D020227BA}" id="{3EA78DE3-B7CC-447B-9ECC-0E9DBFEEC682}">
    <text>Eingabe Stromverbrauch anhand von Rechnungen oder anderweitigen Aufzeichnungen. Die Abgrenzung der Daten soll von 01.01.202X bis 31.12.202X erfolgen.</text>
  </threadedComment>
  <threadedComment ref="H5" dT="2025-08-12T09:45:16.07" personId="{72668B5C-0A4B-4018-AA06-082D020227BA}" id="{EDF29F0A-44C4-43D5-9A37-82D9E3304643}">
    <text xml:space="preserve">Verbrauchs-Energiekennzahl Strom.
Keine Eingabe erforderlich. Wird automatisch mit den Daten der Bruttogrundfläche und Stromverbrauch ermittelt.
</text>
  </threadedComment>
  <threadedComment ref="I5" dT="2025-08-12T09:45:28.34" personId="{72668B5C-0A4B-4018-AA06-082D020227BA}" id="{251C8649-3044-439C-AED5-B792A11FDF40}">
    <text>Eingabe Kälteverbrauch anhand von Rechnungen oder anderweitigen Aufzeichnungen. Die Abgrenzung der Daten soll von 01.01.202X bis 31.12.202X erfolgen.</text>
  </threadedComment>
  <threadedComment ref="J5" dT="2025-08-12T09:45:37.03" personId="{72668B5C-0A4B-4018-AA06-082D020227BA}" id="{58FD2C26-CDF0-4777-9851-85A13D2CFF87}">
    <text>Eingabe Warmwasserverbrauch anhand von Rechnungen oder anderweitigen Aufzeichnungen. Die Abgrenzung der Daten soll von 01.01.202X bis 31.12.202X erfolgen.</text>
  </threadedComment>
  <threadedComment ref="K5" dT="2025-08-12T09:46:35.20" personId="{72668B5C-0A4B-4018-AA06-082D020227BA}" id="{CF81283D-5FEC-4B2F-A6EA-0091EFAE4E5E}">
    <text xml:space="preserve">URL einfügen, wo der Energieausweis veröffentlicht wurde.
WICHTIG: die gesamte URL einfügen, dh. inkl. https:
https://www.enu.at/gebaudebestandsliste/
</text>
    <extLst>
      <x:ext xmlns:xltc2="http://schemas.microsoft.com/office/spreadsheetml/2020/threadedcomments2" uri="{F7C98A9C-CBB3-438F-8F68-D28B6AF4A901}">
        <xltc2:checksum>1996481393</xltc2:checksum>
        <xltc2:hyperlink startIndex="110" length="40" url="https://www.enu.at/gebaudebestandsliste/"/>
      </x:ext>
    </extLst>
  </threadedComment>
  <threadedComment ref="L5" dT="2025-08-12T09:46:55.92" personId="{72668B5C-0A4B-4018-AA06-082D020227BA}" id="{8A4D5A56-6DEE-45BF-A626-B712CE7D6274}">
    <text>Vorausauswahl muss überschrieben werden. Dazu bitte über die Dropdownliste eine Auswahl treffen.</text>
  </threadedComment>
  <threadedComment ref="M5" dT="2025-08-12T09:47:07.74" personId="{72668B5C-0A4B-4018-AA06-082D020227BA}" id="{F918EF18-620C-435E-B77A-B79B815F3BCC}">
    <text>Vorausauswahl muss überschrieben werden. Dazu bitte über die Dropdownliste eine Auswahl treffen.</text>
  </threadedComment>
  <threadedComment ref="N5" dT="2025-08-12T09:47:18.76" personId="{72668B5C-0A4B-4018-AA06-082D020227BA}" id="{A5C6E0B6-8FB6-4696-BCF2-4BA9DED591BC}">
    <text>Vorausauswahl muss überschrieben werden. Dazu bitte über die Dropdownliste eine Auswahl treffen.</text>
  </threadedComment>
  <threadedComment ref="P5" dT="2025-08-12T09:47:45.17" personId="{72668B5C-0A4B-4018-AA06-082D020227BA}" id="{1A2418E5-C3CB-4339-AF14-3F903742D474}">
    <text xml:space="preserve">Über die Dropdownliste ist das Jahr der OIB-Version des Energieausweises auszuwählen.
Das Jahr ist im Energieausweis auf jener Seite mit der Effizienzgrafik ganz oben, im grünen Block zu finden.
</text>
  </threadedComment>
  <threadedComment ref="Q5" dT="2025-08-12T09:48:31.43" personId="{72668B5C-0A4B-4018-AA06-082D020227BA}" id="{BE9A1749-AD8F-4B21-8561-4CD71C810BDD}">
    <text xml:space="preserve">Heizwärmebedarf:
Dieser Wert ist einzugeben sofern der Energieausweis zwischen 2015 bis heute erstellt wurde. 
Der Wert ist im Energieausweis im Block „Wärme- und Energiebedarf (Referenzklima)“ zu finden.
Wenn EAW vor 2015, keine Eingabe möglich, da keine Daten vorhanden sind. Somit ist ein neuer EAW zu rechnen bzw.  in Spalte „Ist das Gebäude ein NEG? “ händisch mit ja oder nein befüllen
</text>
  </threadedComment>
  <threadedComment ref="R5" dT="2025-08-12T09:48:48.32" personId="{72668B5C-0A4B-4018-AA06-082D020227BA}" id="{46EDC765-C7C5-4E1D-89D5-096CE7224292}">
    <text xml:space="preserve">Charakteristische Länge:
Dieser Wert ist einzugeben sofern der Energieausweis zwischen 2015 bis heute erstellt wurde. 
Der Wert ist im Energieausweis im Block „Wärme- und Energiebedarf (Referenzklima)“ zu finden.
</text>
  </threadedComment>
  <threadedComment ref="S5" dT="2025-08-12T09:49:00.15" personId="{72668B5C-0A4B-4018-AA06-082D020227BA}" id="{01660178-1662-4510-8AB2-267E731383D5}">
    <text xml:space="preserve">Gesamtenergieeffizienzfaktor:
Dieser Wert ist einzugeben sofern der Energieausweis zwischen 2015 bis heute erstellt wurde. 
Der Wert ist im Energieausweis im Block „Wärme- und Energiebedarf (Referenzklima)“ zu finden.
</text>
  </threadedComment>
  <threadedComment ref="T5" dT="2025-08-12T09:49:15.39" personId="{72668B5C-0A4B-4018-AA06-082D020227BA}" id="{0A0F849C-0CF5-44CD-9AC0-EA262AFB3E78}">
    <text>Keine Eingabe erforderlich. Sofern Daten aus dem Energieausweis eingegeben wurden, wird diese Zelle automatisch berechnet.</text>
  </threadedComment>
  <threadedComment ref="U5" dT="2025-08-12T09:49:33.47" personId="{72668B5C-0A4B-4018-AA06-082D020227BA}" id="{1133D7F7-1F21-495A-BFE5-3B75F69869E3}">
    <text>Keine Eingabe erforderlich. Sofern Daten aus dem Energieausweis eingegeben wurden, wird diese Zelle automatisch berechnet.</text>
  </threadedComment>
  <threadedComment ref="V5" dT="2025-08-12T09:50:12.30" personId="{72668B5C-0A4B-4018-AA06-082D020227BA}" id="{605EAE43-3E0D-4D77-B3FF-EF081EAE4A58}">
    <text xml:space="preserve">Ist das Gebäude ein Niedrigstenergiegebäude?
Wenn Daten aus dem Energieausweis eingegeben wurden, wird diese Zelle automatisch berechnet.
Wenn keine Daten eingegeben wurden, muss die Information (ja oder nein) durch Erstellung eines neuen EAW händisch eingegeben werden.
</text>
  </threadedComment>
  <threadedComment ref="W5" dT="2025-08-12T09:51:08.83" personId="{72668B5C-0A4B-4018-AA06-082D020227BA}" id="{5847211A-04BD-4717-98B4-9FE4EF10736D}">
    <text xml:space="preserve">Über eine Dropdownliste ist „kein Sozialbau“ , „ja“ oder „nein“ auszuwählen.
Sofern die Information gemeindeintern nicht bekannt ist, muss ein Professionist zu Rate gezogen werden.
Im Zweifelsfall ist „ja“ anzugeben. Somit fällt das Gebäude unter die Renovierungspflicht.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A890-BB74-4CB7-8CF1-37A290FABE24}">
  <dimension ref="A1:B32"/>
  <sheetViews>
    <sheetView workbookViewId="0">
      <selection activeCell="B18" sqref="B18"/>
    </sheetView>
  </sheetViews>
  <sheetFormatPr baseColWidth="10" defaultColWidth="11.5" defaultRowHeight="14.25"/>
  <cols>
    <col min="1" max="1" width="11.875" customWidth="1"/>
    <col min="2" max="2" width="187.125" customWidth="1"/>
  </cols>
  <sheetData>
    <row r="1" spans="1:2">
      <c r="A1" t="s">
        <v>51</v>
      </c>
    </row>
    <row r="2" spans="1:2">
      <c r="A2" t="s">
        <v>0</v>
      </c>
    </row>
    <row r="3" spans="1:2" ht="18.75" thickBot="1">
      <c r="B3" s="53" t="s">
        <v>1</v>
      </c>
    </row>
    <row r="4" spans="1:2" ht="146.44999999999999" customHeight="1" thickBot="1">
      <c r="A4" s="55" t="s">
        <v>2</v>
      </c>
      <c r="B4" s="54" t="s">
        <v>49</v>
      </c>
    </row>
    <row r="6" spans="1:2" ht="15" thickBot="1"/>
    <row r="7" spans="1:2" ht="199.15" customHeight="1" thickBot="1">
      <c r="A7" s="55" t="s">
        <v>3</v>
      </c>
      <c r="B7" s="56" t="s">
        <v>4</v>
      </c>
    </row>
    <row r="30" spans="2:2">
      <c r="B30" s="8"/>
    </row>
    <row r="31" spans="2:2">
      <c r="B31" s="8"/>
    </row>
    <row r="32" spans="2:2">
      <c r="B32" s="8"/>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BA6CE-B83A-4771-A465-FD2A0A408149}">
  <sheetPr>
    <pageSetUpPr fitToPage="1"/>
  </sheetPr>
  <dimension ref="A1:Y39"/>
  <sheetViews>
    <sheetView showGridLines="0" zoomScale="85" zoomScaleNormal="85" workbookViewId="0">
      <selection activeCell="D2" sqref="D2"/>
    </sheetView>
  </sheetViews>
  <sheetFormatPr baseColWidth="10" defaultColWidth="11.5" defaultRowHeight="14.25" outlineLevelCol="1"/>
  <cols>
    <col min="1" max="1" width="9.125" style="24" customWidth="1"/>
    <col min="2" max="2" width="32.125" style="24" customWidth="1"/>
    <col min="3" max="3" width="22.375" style="24" bestFit="1" customWidth="1"/>
    <col min="4" max="4" width="19.5" style="24" bestFit="1" customWidth="1"/>
    <col min="5" max="5" width="28.625" style="24" customWidth="1"/>
    <col min="6" max="6" width="9.5" style="24" customWidth="1" outlineLevel="1"/>
    <col min="7" max="7" width="28.625" style="24" customWidth="1"/>
    <col min="8" max="8" width="10.5" style="24" customWidth="1" outlineLevel="1"/>
    <col min="9" max="9" width="15.5" style="24" customWidth="1"/>
    <col min="10" max="11" width="17.625" style="24" customWidth="1"/>
    <col min="12" max="12" width="19" style="24" bestFit="1" customWidth="1"/>
    <col min="13" max="13" width="15.625" style="24" bestFit="1" customWidth="1"/>
    <col min="14" max="14" width="14.375" style="24" bestFit="1" customWidth="1"/>
    <col min="15" max="15" width="15.625" style="25" hidden="1" customWidth="1"/>
    <col min="16" max="16" width="14.625" style="25" customWidth="1" outlineLevel="1"/>
    <col min="17" max="17" width="11.5" style="26" customWidth="1" outlineLevel="1"/>
    <col min="18" max="18" width="11.5" style="25" customWidth="1" outlineLevel="1"/>
    <col min="19" max="19" width="13.625" style="25" customWidth="1" outlineLevel="1"/>
    <col min="20" max="20" width="13.375" style="25" customWidth="1" outlineLevel="1"/>
    <col min="21" max="22" width="11.5" style="25" customWidth="1" outlineLevel="1"/>
    <col min="23" max="23" width="13.5" style="25" customWidth="1" outlineLevel="1"/>
    <col min="24" max="24" width="13.625" style="25" hidden="1" customWidth="1" outlineLevel="1"/>
    <col min="25" max="25" width="11.5" style="25" customWidth="1" outlineLevel="1"/>
    <col min="26" max="16384" width="11.5" style="25"/>
  </cols>
  <sheetData>
    <row r="1" spans="1:24" ht="15">
      <c r="A1" s="76" t="s">
        <v>5</v>
      </c>
      <c r="B1" s="76"/>
      <c r="C1" s="71" t="s">
        <v>53</v>
      </c>
      <c r="D1" s="71">
        <v>31025</v>
      </c>
    </row>
    <row r="2" spans="1:24" ht="15.75" thickBot="1">
      <c r="A2" s="76" t="s">
        <v>6</v>
      </c>
      <c r="B2" s="76"/>
      <c r="C2" s="72"/>
      <c r="D2" s="72">
        <v>45931</v>
      </c>
    </row>
    <row r="3" spans="1:24" ht="18.75" thickBot="1">
      <c r="A3" s="27"/>
      <c r="B3" s="23" t="s">
        <v>7</v>
      </c>
      <c r="C3" s="73">
        <v>2021</v>
      </c>
      <c r="L3" s="80" t="s">
        <v>8</v>
      </c>
      <c r="M3" s="81"/>
      <c r="N3" s="82"/>
      <c r="O3"/>
      <c r="P3"/>
      <c r="Q3" s="80" t="s">
        <v>9</v>
      </c>
      <c r="R3" s="81"/>
      <c r="S3" s="81"/>
      <c r="T3" s="84"/>
      <c r="U3" s="84"/>
      <c r="V3" s="84"/>
      <c r="W3" s="85"/>
    </row>
    <row r="4" spans="1:24" ht="15.75" thickBot="1">
      <c r="L4" s="77" t="s">
        <v>10</v>
      </c>
      <c r="M4" s="78"/>
      <c r="N4" s="79"/>
      <c r="O4"/>
      <c r="P4"/>
      <c r="Q4" s="74" t="s">
        <v>11</v>
      </c>
      <c r="R4" s="83"/>
      <c r="S4" s="75"/>
      <c r="T4"/>
      <c r="U4"/>
      <c r="V4" s="74" t="s">
        <v>10</v>
      </c>
      <c r="W4" s="75"/>
    </row>
    <row r="5" spans="1:24" ht="57.75" thickBot="1">
      <c r="A5" s="44" t="s">
        <v>12</v>
      </c>
      <c r="B5" s="45" t="s">
        <v>13</v>
      </c>
      <c r="C5" s="44" t="s">
        <v>14</v>
      </c>
      <c r="D5" s="44" t="s">
        <v>15</v>
      </c>
      <c r="E5" s="44" t="s">
        <v>43</v>
      </c>
      <c r="F5" s="44" t="s">
        <v>47</v>
      </c>
      <c r="G5" s="44" t="s">
        <v>44</v>
      </c>
      <c r="H5" s="44" t="s">
        <v>48</v>
      </c>
      <c r="I5" s="44" t="s">
        <v>45</v>
      </c>
      <c r="J5" s="44" t="s">
        <v>46</v>
      </c>
      <c r="K5" s="44" t="s">
        <v>16</v>
      </c>
      <c r="L5" s="46" t="s">
        <v>17</v>
      </c>
      <c r="M5" s="44" t="s">
        <v>18</v>
      </c>
      <c r="N5" s="47" t="s">
        <v>19</v>
      </c>
      <c r="O5" s="44" t="s">
        <v>20</v>
      </c>
      <c r="P5" s="48" t="s">
        <v>21</v>
      </c>
      <c r="Q5" s="49" t="s">
        <v>22</v>
      </c>
      <c r="R5" s="50" t="s">
        <v>50</v>
      </c>
      <c r="S5" s="51" t="s">
        <v>23</v>
      </c>
      <c r="T5" s="57" t="s">
        <v>24</v>
      </c>
      <c r="U5" s="58" t="s">
        <v>25</v>
      </c>
      <c r="V5" s="58" t="s">
        <v>52</v>
      </c>
      <c r="W5" s="52" t="s">
        <v>26</v>
      </c>
      <c r="X5" s="28" t="s">
        <v>27</v>
      </c>
    </row>
    <row r="6" spans="1:24">
      <c r="A6" s="22">
        <v>1</v>
      </c>
      <c r="B6" s="30" t="s">
        <v>55</v>
      </c>
      <c r="C6" s="30">
        <v>693.76</v>
      </c>
      <c r="D6" s="29">
        <f t="shared" ref="D6:D38" si="0">IF(C6="","",C6*0.8)</f>
        <v>555.00800000000004</v>
      </c>
      <c r="E6" s="30"/>
      <c r="F6" s="22">
        <f>IFERROR(Eingabemaske!$E6/Eingabemaske!$C6,"k.A.")</f>
        <v>0</v>
      </c>
      <c r="G6" s="30">
        <v>5395</v>
      </c>
      <c r="H6" s="22">
        <f>IFERROR(Eingabemaske!$G6/Eingabemaske!$C6,"k.A.")</f>
        <v>7.7764644833948342</v>
      </c>
      <c r="I6" s="30"/>
      <c r="J6" s="65"/>
      <c r="K6" s="25" t="s">
        <v>28</v>
      </c>
      <c r="L6" s="31" t="s">
        <v>29</v>
      </c>
      <c r="M6" s="32" t="s">
        <v>30</v>
      </c>
      <c r="N6" s="33" t="s">
        <v>30</v>
      </c>
      <c r="O6" s="24" t="str">
        <f>IF(D6&lt;&gt;"",IF(D6&gt;250,IF(Eingabemaske!$L6="ja","anzeigen",IF(OR(Eingabemaske!$M6="ja",Eingabemaske!$N6="ja"),"anzeigen","nicht anzeigen")),"nicht anzeigen"),"")</f>
        <v>anzeigen</v>
      </c>
      <c r="P6" s="24"/>
      <c r="Q6" s="34" t="str">
        <f>IF(Eingabemaske!$P6="vor 2015", "EAW zu alt - keine Berechnung möglich"," ")</f>
        <v xml:space="preserve"> </v>
      </c>
      <c r="R6" s="32"/>
      <c r="S6" s="33"/>
      <c r="T6" s="59" t="str">
        <f>IF(Eingabemaske!$P6=2015,25*(1+2.5/Eingabemaske!$R6),IF(Eingabemaske!$P6=2019,25*(1+2.5/Eingabemaske!$R6),IF(Eingabemaske!$P6=2023,21*(1+2.1/Eingabemaske!$R6)," ")))</f>
        <v xml:space="preserve"> </v>
      </c>
      <c r="U6" s="60" t="str">
        <f>IF(Eingabemaske!$P6=2015,IF(AND(Eingabemaske!$Q6&lt;=T6,Eingabemaske!$S6&lt;=1.05),"NEG","kein NEG"),IF(Eingabemaske!$P6=2019,IF(AND(Eingabemaske!$Q6&lt;=T6,Eingabemaske!$S6&lt;=0.95),"NEG","kein NEG"),IF(Eingabemaske!$P6=2023,IF(AND(Eingabemaske!$Q6&lt;=T6,Eingabemaske!$S6&lt;=0.95),"NEG","kein NEG")," ")))</f>
        <v xml:space="preserve"> </v>
      </c>
      <c r="V6" s="35" t="str">
        <f>IF(Eingabemaske!$U6&lt;&gt;" ",IF(Eingabemaske!$U6="NEG","ja","nein")," ")</f>
        <v xml:space="preserve"> </v>
      </c>
      <c r="W6" s="33"/>
      <c r="X6" s="33" t="str">
        <f>IF(AND(Eingabemaske!$N6="nein",Eingabemaske!$O6="anzeigen",Eingabemaske!$V6="nein",OR(Eingabemaske!$W6="ja",Eingabemaske!$W6="kein Sozialbau")),"anzeigen","nicht anzeigen")</f>
        <v>nicht anzeigen</v>
      </c>
    </row>
    <row r="7" spans="1:24">
      <c r="A7" s="22">
        <v>2</v>
      </c>
      <c r="B7" s="30" t="s">
        <v>54</v>
      </c>
      <c r="C7" s="30">
        <v>350</v>
      </c>
      <c r="D7" s="29">
        <f t="shared" si="0"/>
        <v>280</v>
      </c>
      <c r="E7" s="30"/>
      <c r="F7" s="22">
        <f>IFERROR(Eingabemaske!$E7/Eingabemaske!$C7,"k.A.")</f>
        <v>0</v>
      </c>
      <c r="G7" s="30">
        <v>2343</v>
      </c>
      <c r="H7" s="22">
        <f>IFERROR(Eingabemaske!$G7/Eingabemaske!$C7,"k.A.")</f>
        <v>6.694285714285714</v>
      </c>
      <c r="I7" s="30"/>
      <c r="J7" s="30"/>
      <c r="K7" s="25" t="s">
        <v>28</v>
      </c>
      <c r="L7" s="35" t="s">
        <v>29</v>
      </c>
      <c r="M7" s="24" t="s">
        <v>30</v>
      </c>
      <c r="N7" s="36" t="str">
        <f>IF(Eingabemaske!$L7="ja","nein","")</f>
        <v>nein</v>
      </c>
      <c r="O7" s="24" t="str">
        <f>IF(D7&lt;&gt;"",IF(D7&gt;250,IF(Eingabemaske!$L7="ja","anzeigen",IF(OR(Eingabemaske!$M7="ja",Eingabemaske!$N7="ja"),"anzeigen","nicht anzeigen")),"nicht anzeigen"),"")</f>
        <v>anzeigen</v>
      </c>
      <c r="P7" s="24"/>
      <c r="Q7" s="37" t="str">
        <f>IF(Eingabemaske!$P7="vor 2015", "EAW zu alt - keine Berechnung möglich"," ")</f>
        <v xml:space="preserve"> </v>
      </c>
      <c r="R7" s="24"/>
      <c r="S7" s="36"/>
      <c r="T7" s="59" t="str">
        <f>IF(Eingabemaske!$P7=2015,25*(1+2.5/Eingabemaske!$R7),IF(Eingabemaske!$P7=2019,25*(1+2.5/Eingabemaske!$R7),IF(Eingabemaske!$P7=2023,21*(1+2.1/Eingabemaske!$R7)," ")))</f>
        <v xml:space="preserve"> </v>
      </c>
      <c r="U7" s="60" t="str">
        <f>IF(Eingabemaske!$P7=2015,IF(AND(Eingabemaske!$Q7&lt;=T7,Eingabemaske!$S7&lt;=1.05),"NEG","kein NEG"),IF(Eingabemaske!$P7=2019,IF(AND(Eingabemaske!$Q7&lt;=T7,Eingabemaske!$S7&lt;=0.95),"NEG","kein NEG"),IF(Eingabemaske!$P7=2023,IF(AND(Eingabemaske!$Q7&lt;=T7,Eingabemaske!$S7&lt;=0.95),"NEG","kein NEG")," ")))</f>
        <v xml:space="preserve"> </v>
      </c>
      <c r="V7" s="35" t="str">
        <f>IF(Eingabemaske!$U7&lt;&gt;" ",IF(Eingabemaske!$U7="NEG","ja","nein")," ")</f>
        <v xml:space="preserve"> </v>
      </c>
      <c r="W7" s="36"/>
      <c r="X7" s="36" t="str">
        <f>IF(AND(Eingabemaske!$N7="nein",Eingabemaske!$O7="anzeigen",Eingabemaske!$V7="nein",OR(Eingabemaske!$W7="ja",Eingabemaske!$W7="kein Sozialbau")),"anzeigen","nicht anzeigen")</f>
        <v>nicht anzeigen</v>
      </c>
    </row>
    <row r="8" spans="1:24">
      <c r="A8" s="22">
        <v>3</v>
      </c>
      <c r="B8" s="30" t="s">
        <v>56</v>
      </c>
      <c r="C8" s="30">
        <v>460</v>
      </c>
      <c r="D8" s="29">
        <f t="shared" si="0"/>
        <v>368</v>
      </c>
      <c r="E8" s="30"/>
      <c r="F8" s="22">
        <f>IFERROR(Eingabemaske!$E8/Eingabemaske!$C8,"k.A.")</f>
        <v>0</v>
      </c>
      <c r="G8" s="30">
        <v>5148</v>
      </c>
      <c r="H8" s="22">
        <f>IFERROR(Eingabemaske!$G8/Eingabemaske!$C8,"k.A.")</f>
        <v>11.191304347826087</v>
      </c>
      <c r="I8" s="30"/>
      <c r="J8" s="30"/>
      <c r="K8" s="25" t="s">
        <v>28</v>
      </c>
      <c r="L8" s="35" t="s">
        <v>29</v>
      </c>
      <c r="M8" s="24" t="s">
        <v>30</v>
      </c>
      <c r="N8" s="36" t="str">
        <f>IF(Eingabemaske!$L8="ja","nein","")</f>
        <v>nein</v>
      </c>
      <c r="O8" s="24" t="str">
        <f>IF(D8&lt;&gt;"",IF(D8&gt;250,IF(Eingabemaske!$L8="ja","anzeigen",IF(OR(Eingabemaske!$M8="ja",Eingabemaske!$N8="ja"),"anzeigen","nicht anzeigen")),"nicht anzeigen"),"")</f>
        <v>anzeigen</v>
      </c>
      <c r="P8" s="24"/>
      <c r="Q8" s="37" t="str">
        <f>IF(Eingabemaske!$P8="vor 2015", "EAW zu alt - keine Berechnung möglich"," ")</f>
        <v xml:space="preserve"> </v>
      </c>
      <c r="R8" s="24"/>
      <c r="S8" s="36"/>
      <c r="T8" s="59" t="str">
        <f>IF(Eingabemaske!$P8=2015,25*(1+2.5/Eingabemaske!$R8),IF(Eingabemaske!$P8=2019,25*(1+2.5/Eingabemaske!$R8),IF(Eingabemaske!$P8=2023,21*(1+2.1/Eingabemaske!$R8)," ")))</f>
        <v xml:space="preserve"> </v>
      </c>
      <c r="U8" s="60" t="str">
        <f>IF(Eingabemaske!$P8=2015,IF(AND(Eingabemaske!$Q8&lt;=T8,Eingabemaske!$S8&lt;=1.05),"NEG","kein NEG"),IF(Eingabemaske!$P8=2019,IF(AND(Eingabemaske!$Q8&lt;=T8,Eingabemaske!$S8&lt;=0.95),"NEG","kein NEG"),IF(Eingabemaske!$P8=2023,IF(AND(Eingabemaske!$Q8&lt;=T8,Eingabemaske!$S8&lt;=0.95),"NEG","kein NEG")," ")))</f>
        <v xml:space="preserve"> </v>
      </c>
      <c r="V8" s="35" t="str">
        <f>IF(Eingabemaske!$U8&lt;&gt;" ",IF(Eingabemaske!$U8="NEG","ja","nein")," ")</f>
        <v xml:space="preserve"> </v>
      </c>
      <c r="W8" s="36"/>
      <c r="X8" s="36" t="str">
        <f>IF(AND(Eingabemaske!$N8="nein",Eingabemaske!$O8="anzeigen",Eingabemaske!$V8="nein",OR(Eingabemaske!$W8="ja",Eingabemaske!$W8="kein Sozialbau")),"anzeigen","nicht anzeigen")</f>
        <v>nicht anzeigen</v>
      </c>
    </row>
    <row r="9" spans="1:24">
      <c r="A9" s="22">
        <v>4</v>
      </c>
      <c r="B9" s="30" t="s">
        <v>57</v>
      </c>
      <c r="C9" s="30">
        <v>304</v>
      </c>
      <c r="D9" s="29">
        <f t="shared" si="0"/>
        <v>243.20000000000002</v>
      </c>
      <c r="E9" s="30"/>
      <c r="F9" s="22">
        <f>IFERROR(Eingabemaske!$E9/Eingabemaske!$C9,"k.A.")</f>
        <v>0</v>
      </c>
      <c r="G9" s="30">
        <v>7569</v>
      </c>
      <c r="H9" s="22">
        <f>IFERROR(Eingabemaske!$G9/Eingabemaske!$C9,"k.A.")</f>
        <v>24.898026315789473</v>
      </c>
      <c r="I9" s="30"/>
      <c r="J9" s="30"/>
      <c r="K9" s="25" t="s">
        <v>28</v>
      </c>
      <c r="L9" s="35" t="s">
        <v>29</v>
      </c>
      <c r="M9" s="24" t="s">
        <v>30</v>
      </c>
      <c r="N9" s="36" t="str">
        <f>IF(Eingabemaske!$L9="ja","nein","")</f>
        <v>nein</v>
      </c>
      <c r="O9" s="24" t="str">
        <f>IF(D9&lt;&gt;"",IF(D9&gt;250,IF(Eingabemaske!$L9="ja","anzeigen",IF(OR(Eingabemaske!$M9="ja",Eingabemaske!$N9="ja"),"anzeigen","nicht anzeigen")),"nicht anzeigen"),"")</f>
        <v>nicht anzeigen</v>
      </c>
      <c r="P9" s="24"/>
      <c r="Q9" s="37" t="str">
        <f>IF(Eingabemaske!$P9="vor 2015", "EAW zu alt - keine Berechnung möglich"," ")</f>
        <v xml:space="preserve"> </v>
      </c>
      <c r="R9" s="24"/>
      <c r="S9" s="36"/>
      <c r="T9" s="59" t="str">
        <f>IF(Eingabemaske!$P9=2015,25*(1+2.5/Eingabemaske!$R9),IF(Eingabemaske!$P9=2019,25*(1+2.5/Eingabemaske!$R9),IF(Eingabemaske!$P9=2023,21*(1+2.1/Eingabemaske!$R9)," ")))</f>
        <v xml:space="preserve"> </v>
      </c>
      <c r="U9" s="60" t="str">
        <f>IF(Eingabemaske!$P9=2015,IF(AND(Eingabemaske!$Q9&lt;=T9,Eingabemaske!$S9&lt;=1.05),"NEG","kein NEG"),IF(Eingabemaske!$P9=2019,IF(AND(Eingabemaske!$Q9&lt;=T9,Eingabemaske!$S9&lt;=0.95),"NEG","kein NEG"),IF(Eingabemaske!$P9=2023,IF(AND(Eingabemaske!$Q9&lt;=T9,Eingabemaske!$S9&lt;=0.95),"NEG","kein NEG")," ")))</f>
        <v xml:space="preserve"> </v>
      </c>
      <c r="V9" s="35" t="str">
        <f>IF(Eingabemaske!$U9&lt;&gt;" ",IF(Eingabemaske!$U9="NEG","ja","nein")," ")</f>
        <v xml:space="preserve"> </v>
      </c>
      <c r="W9" s="36"/>
      <c r="X9" s="36" t="str">
        <f>IF(AND(Eingabemaske!$N9="nein",Eingabemaske!$O9="anzeigen",Eingabemaske!$V9="nein",OR(Eingabemaske!$W9="ja",Eingabemaske!$W9="kein Sozialbau")),"anzeigen","nicht anzeigen")</f>
        <v>nicht anzeigen</v>
      </c>
    </row>
    <row r="10" spans="1:24">
      <c r="A10" s="22">
        <v>5</v>
      </c>
      <c r="B10" s="30" t="s">
        <v>58</v>
      </c>
      <c r="C10" s="30">
        <v>68</v>
      </c>
      <c r="D10" s="29">
        <f t="shared" si="0"/>
        <v>54.400000000000006</v>
      </c>
      <c r="E10" s="30"/>
      <c r="F10" s="22">
        <f>IFERROR(Eingabemaske!$E10/Eingabemaske!$C10,"k.A.")</f>
        <v>0</v>
      </c>
      <c r="G10" s="30">
        <v>935</v>
      </c>
      <c r="H10" s="22">
        <f>IFERROR(Eingabemaske!$G10/Eingabemaske!$C10,"k.A.")</f>
        <v>13.75</v>
      </c>
      <c r="I10" s="30"/>
      <c r="J10" s="30"/>
      <c r="K10" s="25" t="s">
        <v>28</v>
      </c>
      <c r="L10" s="35" t="s">
        <v>29</v>
      </c>
      <c r="M10" s="24" t="s">
        <v>30</v>
      </c>
      <c r="N10" s="36" t="str">
        <f>IF(Eingabemaske!$L10="ja","nein","")</f>
        <v>nein</v>
      </c>
      <c r="O10" s="24" t="str">
        <f>IF(D10&lt;&gt;"",IF(D10&gt;250,IF(Eingabemaske!$L10="ja","anzeigen",IF(OR(Eingabemaske!$M10="ja",Eingabemaske!$N10="ja"),"anzeigen","nicht anzeigen")),"nicht anzeigen"),"")</f>
        <v>nicht anzeigen</v>
      </c>
      <c r="P10" s="24"/>
      <c r="Q10" s="37" t="str">
        <f>IF(Eingabemaske!$P10="vor 2015", "EAW zu alt - keine Berechnung möglich"," ")</f>
        <v xml:space="preserve"> </v>
      </c>
      <c r="R10" s="24"/>
      <c r="S10" s="36"/>
      <c r="T10" s="59" t="str">
        <f>IF(Eingabemaske!$P10=2015,25*(1+2.5/Eingabemaske!$R10),IF(Eingabemaske!$P10=2019,25*(1+2.5/Eingabemaske!$R10),IF(Eingabemaske!$P10=2023,21*(1+2.1/Eingabemaske!$R10)," ")))</f>
        <v xml:space="preserve"> </v>
      </c>
      <c r="U10" s="60" t="str">
        <f>IF(Eingabemaske!$P10=2015,IF(AND(Eingabemaske!$Q10&lt;=T10,Eingabemaske!$S10&lt;=1.05),"NEG","kein NEG"),IF(Eingabemaske!$P10=2019,IF(AND(Eingabemaske!$Q10&lt;=T10,Eingabemaske!$S10&lt;=0.95),"NEG","kein NEG"),IF(Eingabemaske!$P10=2023,IF(AND(Eingabemaske!$Q10&lt;=T10,Eingabemaske!$S10&lt;=0.95),"NEG","kein NEG")," ")))</f>
        <v xml:space="preserve"> </v>
      </c>
      <c r="V10" s="35" t="str">
        <f>IF(Eingabemaske!$U10&lt;&gt;" ",IF(Eingabemaske!$U10="NEG","ja","nein")," ")</f>
        <v xml:space="preserve"> </v>
      </c>
      <c r="W10" s="36"/>
      <c r="X10" s="36" t="str">
        <f>IF(AND(Eingabemaske!$N10="nein",Eingabemaske!$O10="anzeigen",Eingabemaske!$V10="nein",OR(Eingabemaske!$W10="ja",Eingabemaske!$W10="kein Sozialbau")),"anzeigen","nicht anzeigen")</f>
        <v>nicht anzeigen</v>
      </c>
    </row>
    <row r="11" spans="1:24">
      <c r="A11" s="22">
        <v>6</v>
      </c>
      <c r="B11" s="30" t="s">
        <v>59</v>
      </c>
      <c r="C11" s="30">
        <v>504</v>
      </c>
      <c r="D11" s="29">
        <f t="shared" si="0"/>
        <v>403.20000000000005</v>
      </c>
      <c r="E11" s="30"/>
      <c r="F11" s="22">
        <f>IFERROR(Eingabemaske!$E11/Eingabemaske!$C11,"k.A.")</f>
        <v>0</v>
      </c>
      <c r="G11" s="30" t="s">
        <v>62</v>
      </c>
      <c r="H11" s="22" t="str">
        <f>IFERROR(Eingabemaske!$G11/Eingabemaske!$C11,"k.A.")</f>
        <v>k.A.</v>
      </c>
      <c r="I11" s="30"/>
      <c r="J11" s="30"/>
      <c r="K11" s="25" t="s">
        <v>28</v>
      </c>
      <c r="L11" s="35" t="s">
        <v>29</v>
      </c>
      <c r="M11" s="24" t="s">
        <v>30</v>
      </c>
      <c r="N11" s="36" t="str">
        <f>IF(Eingabemaske!$L11="ja","nein","")</f>
        <v>nein</v>
      </c>
      <c r="O11" s="24" t="str">
        <f>IF(D11&lt;&gt;"",IF(D11&gt;250,IF(Eingabemaske!$L11="ja","anzeigen",IF(OR(Eingabemaske!$M11="ja",Eingabemaske!$N11="ja"),"anzeigen","nicht anzeigen")),"nicht anzeigen"),"")</f>
        <v>anzeigen</v>
      </c>
      <c r="P11" s="24"/>
      <c r="Q11" s="37" t="str">
        <f>IF(Eingabemaske!$P11="vor 2015", "EAW zu alt - keine Berechnung möglich"," ")</f>
        <v xml:space="preserve"> </v>
      </c>
      <c r="R11" s="24"/>
      <c r="S11" s="36"/>
      <c r="T11" s="59" t="str">
        <f>IF(Eingabemaske!$P11=2015,25*(1+2.5/Eingabemaske!$R11),IF(Eingabemaske!$P11=2019,25*(1+2.5/Eingabemaske!$R11),IF(Eingabemaske!$P11=2023,21*(1+2.1/Eingabemaske!$R11)," ")))</f>
        <v xml:space="preserve"> </v>
      </c>
      <c r="U11" s="60" t="str">
        <f>IF(Eingabemaske!$P11=2015,IF(AND(Eingabemaske!$Q11&lt;=T11,Eingabemaske!$S11&lt;=1.05),"NEG","kein NEG"),IF(Eingabemaske!$P11=2019,IF(AND(Eingabemaske!$Q11&lt;=T11,Eingabemaske!$S11&lt;=0.95),"NEG","kein NEG"),IF(Eingabemaske!$P11=2023,IF(AND(Eingabemaske!$Q11&lt;=T11,Eingabemaske!$S11&lt;=0.95),"NEG","kein NEG")," ")))</f>
        <v xml:space="preserve"> </v>
      </c>
      <c r="V11" s="35" t="str">
        <f>IF(Eingabemaske!$U11&lt;&gt;" ",IF(Eingabemaske!$U11="NEG","ja","nein")," ")</f>
        <v xml:space="preserve"> </v>
      </c>
      <c r="W11" s="36"/>
      <c r="X11" s="36" t="str">
        <f>IF(AND(Eingabemaske!$N11="nein",Eingabemaske!$O11="anzeigen",Eingabemaske!$V11="nein",OR(Eingabemaske!$W11="ja",Eingabemaske!$W11="kein Sozialbau")),"anzeigen","nicht anzeigen")</f>
        <v>nicht anzeigen</v>
      </c>
    </row>
    <row r="12" spans="1:24">
      <c r="A12" s="22">
        <v>7</v>
      </c>
      <c r="B12" s="30" t="s">
        <v>61</v>
      </c>
      <c r="C12" s="30">
        <v>492</v>
      </c>
      <c r="D12" s="29">
        <f t="shared" si="0"/>
        <v>393.6</v>
      </c>
      <c r="E12" s="30"/>
      <c r="F12" s="22">
        <f>IFERROR(Eingabemaske!$E12/Eingabemaske!$C12,"k.A.")</f>
        <v>0</v>
      </c>
      <c r="G12" s="30" t="s">
        <v>62</v>
      </c>
      <c r="H12" s="22" t="str">
        <f>IFERROR(Eingabemaske!$G12/Eingabemaske!$C12,"k.A.")</f>
        <v>k.A.</v>
      </c>
      <c r="I12" s="30"/>
      <c r="J12" s="30"/>
      <c r="K12" s="25" t="s">
        <v>28</v>
      </c>
      <c r="L12" s="35" t="s">
        <v>29</v>
      </c>
      <c r="M12" s="24" t="s">
        <v>30</v>
      </c>
      <c r="N12" s="36" t="s">
        <v>30</v>
      </c>
      <c r="O12" s="24" t="str">
        <f>IF(D12&lt;&gt;"",IF(D12&gt;250,IF(Eingabemaske!$L12="ja","anzeigen",IF(OR(Eingabemaske!$M12="ja",Eingabemaske!$N12="ja"),"anzeigen","nicht anzeigen")),"nicht anzeigen"),"")</f>
        <v>anzeigen</v>
      </c>
      <c r="P12" s="24"/>
      <c r="Q12" s="37" t="str">
        <f>IF(Eingabemaske!$P12="vor 2015", "EAW zu alt - keine Berechnung möglich"," ")</f>
        <v xml:space="preserve"> </v>
      </c>
      <c r="R12" s="24"/>
      <c r="S12" s="36"/>
      <c r="T12" s="59" t="str">
        <f>IF(Eingabemaske!$P12=2015,25*(1+2.5/Eingabemaske!$R12),IF(Eingabemaske!$P12=2019,25*(1+2.5/Eingabemaske!$R12),IF(Eingabemaske!$P12=2023,21*(1+2.1/Eingabemaske!$R12)," ")))</f>
        <v xml:space="preserve"> </v>
      </c>
      <c r="U12" s="60" t="str">
        <f>IF(Eingabemaske!$P12=2015,IF(AND(Eingabemaske!$Q12&lt;=T12,Eingabemaske!$S12&lt;=1.05),"NEG","kein NEG"),IF(Eingabemaske!$P12=2019,IF(AND(Eingabemaske!$Q12&lt;=T12,Eingabemaske!$S12&lt;=0.95),"NEG","kein NEG"),IF(Eingabemaske!$P12=2023,IF(AND(Eingabemaske!$Q12&lt;=T12,Eingabemaske!$S12&lt;=0.95),"NEG","kein NEG")," ")))</f>
        <v xml:space="preserve"> </v>
      </c>
      <c r="V12" s="35" t="str">
        <f>IF(Eingabemaske!$U12&lt;&gt;" ",IF(Eingabemaske!$U12="NEG","ja","nein")," ")</f>
        <v xml:space="preserve"> </v>
      </c>
      <c r="W12" s="36"/>
      <c r="X12" s="36" t="str">
        <f>IF(AND(Eingabemaske!$N12="nein",Eingabemaske!$O12="anzeigen",Eingabemaske!$V12="nein",OR(Eingabemaske!$W12="ja",Eingabemaske!$W12="kein Sozialbau")),"anzeigen","nicht anzeigen")</f>
        <v>nicht anzeigen</v>
      </c>
    </row>
    <row r="13" spans="1:24">
      <c r="A13" s="22">
        <v>8</v>
      </c>
      <c r="B13" s="24" t="s">
        <v>60</v>
      </c>
      <c r="C13" s="30">
        <v>85</v>
      </c>
      <c r="D13" s="29">
        <f t="shared" si="0"/>
        <v>68</v>
      </c>
      <c r="E13" s="30"/>
      <c r="F13" s="22">
        <f>IFERROR(Eingabemaske!$E13/Eingabemaske!$C13,"k.A.")</f>
        <v>0</v>
      </c>
      <c r="G13" s="30">
        <v>955</v>
      </c>
      <c r="H13" s="22">
        <f>IFERROR(Eingabemaske!$G13/Eingabemaske!$C13,"k.A.")</f>
        <v>11.235294117647058</v>
      </c>
      <c r="I13" s="30"/>
      <c r="J13" s="30"/>
      <c r="K13" s="25" t="s">
        <v>28</v>
      </c>
      <c r="L13" s="35" t="s">
        <v>29</v>
      </c>
      <c r="M13" s="24" t="s">
        <v>30</v>
      </c>
      <c r="N13" s="36" t="s">
        <v>30</v>
      </c>
      <c r="O13" s="24" t="str">
        <f>IF(D13&lt;&gt;"",IF(D13&gt;250,IF(Eingabemaske!$L13="ja","anzeigen",IF(OR(Eingabemaske!$M13="ja",Eingabemaske!$N13="ja"),"anzeigen","nicht anzeigen")),"nicht anzeigen"),"")</f>
        <v>nicht anzeigen</v>
      </c>
      <c r="P13" s="24"/>
      <c r="Q13" s="37" t="str">
        <f>IF(Eingabemaske!$P13="vor 2015", "EAW zu alt - keine Berechnung möglich"," ")</f>
        <v xml:space="preserve"> </v>
      </c>
      <c r="R13" s="24"/>
      <c r="S13" s="36"/>
      <c r="T13" s="59" t="str">
        <f>IF(Eingabemaske!$P13=2015,25*(1+2.5/Eingabemaske!$R13),IF(Eingabemaske!$P13=2019,25*(1+2.5/Eingabemaske!$R13),IF(Eingabemaske!$P13=2023,21*(1+2.1/Eingabemaske!$R13)," ")))</f>
        <v xml:space="preserve"> </v>
      </c>
      <c r="U13" s="60" t="str">
        <f>IF(Eingabemaske!$P13=2015,IF(AND(Eingabemaske!$Q13&lt;=T13,Eingabemaske!$S13&lt;=1.05),"NEG","kein NEG"),IF(Eingabemaske!$P13=2019,IF(AND(Eingabemaske!$Q13&lt;=T13,Eingabemaske!$S13&lt;=0.95),"NEG","kein NEG"),IF(Eingabemaske!$P13=2023,IF(AND(Eingabemaske!$Q13&lt;=T13,Eingabemaske!$S13&lt;=0.95),"NEG","kein NEG")," ")))</f>
        <v xml:space="preserve"> </v>
      </c>
      <c r="V13" s="35" t="str">
        <f>IF(Eingabemaske!$U13&lt;&gt;" ",IF(Eingabemaske!$U13="NEG","ja","nein")," ")</f>
        <v xml:space="preserve"> </v>
      </c>
      <c r="W13" s="36"/>
      <c r="X13" s="36" t="str">
        <f>IF(AND(Eingabemaske!$N13="nein",Eingabemaske!$O13="anzeigen",Eingabemaske!$V13="nein",OR(Eingabemaske!$W13="ja",Eingabemaske!$W13="kein Sozialbau")),"anzeigen","nicht anzeigen")</f>
        <v>nicht anzeigen</v>
      </c>
    </row>
    <row r="14" spans="1:24">
      <c r="A14" s="22" t="str">
        <f>IF(B14&lt;&gt;"", MAX(A$6:A13)+1, "")</f>
        <v/>
      </c>
      <c r="C14" s="30"/>
      <c r="D14" s="29" t="str">
        <f t="shared" si="0"/>
        <v/>
      </c>
      <c r="E14" s="30"/>
      <c r="F14" s="22" t="str">
        <f>IFERROR(Eingabemaske!$E14/Eingabemaske!$C14,"k.A.")</f>
        <v>k.A.</v>
      </c>
      <c r="G14" s="30"/>
      <c r="H14" s="22" t="str">
        <f>IFERROR(Eingabemaske!$G14/Eingabemaske!$C14,"k.A.")</f>
        <v>k.A.</v>
      </c>
      <c r="I14" s="30"/>
      <c r="J14" s="30"/>
      <c r="K14" s="25" t="s">
        <v>28</v>
      </c>
      <c r="L14" s="35" t="s">
        <v>29</v>
      </c>
      <c r="M14" s="24" t="s">
        <v>30</v>
      </c>
      <c r="N14" s="36" t="str">
        <f>IF(Eingabemaske!$L14="ja","nein","")</f>
        <v>nein</v>
      </c>
      <c r="O14" s="24" t="str">
        <f>IF(D14&lt;&gt;"",IF(D14&gt;250,IF(Eingabemaske!$L14="ja","anzeigen",IF(OR(Eingabemaske!$M14="ja",Eingabemaske!$N14="ja"),"anzeigen","nicht anzeigen")),"nicht anzeigen"),"")</f>
        <v/>
      </c>
      <c r="P14" s="24"/>
      <c r="Q14" s="37" t="str">
        <f>IF(Eingabemaske!$P14="vor 2015", "EAW zu alt - keine Berechnung möglich"," ")</f>
        <v xml:space="preserve"> </v>
      </c>
      <c r="R14" s="24"/>
      <c r="S14" s="36"/>
      <c r="T14" s="59" t="str">
        <f>IF(Eingabemaske!$P14=2015,25*(1+2.5/Eingabemaske!$R14),IF(Eingabemaske!$P14=2019,25*(1+2.5/Eingabemaske!$R14),IF(Eingabemaske!$P14=2023,21*(1+2.1/Eingabemaske!$R14)," ")))</f>
        <v xml:space="preserve"> </v>
      </c>
      <c r="U14" s="60" t="str">
        <f>IF(Eingabemaske!$P14=2015,IF(AND(Eingabemaske!$Q14&lt;=T14,Eingabemaske!$S14&lt;=1.05),"NEG","kein NEG"),IF(Eingabemaske!$P14=2019,IF(AND(Eingabemaske!$Q14&lt;=T14,Eingabemaske!$S14&lt;=0.95),"NEG","kein NEG"),IF(Eingabemaske!$P14=2023,IF(AND(Eingabemaske!$Q14&lt;=T14,Eingabemaske!$S14&lt;=0.95),"NEG","kein NEG")," ")))</f>
        <v xml:space="preserve"> </v>
      </c>
      <c r="V14" s="35" t="str">
        <f>IF(Eingabemaske!$U14&lt;&gt;" ",IF(Eingabemaske!$U14="NEG","ja","nein")," ")</f>
        <v xml:space="preserve"> </v>
      </c>
      <c r="W14" s="36"/>
      <c r="X14" s="36" t="str">
        <f>IF(AND(Eingabemaske!$N14="nein",Eingabemaske!$O14="anzeigen",Eingabemaske!$V14="nein",OR(Eingabemaske!$W14="ja",Eingabemaske!$W14="kein Sozialbau")),"anzeigen","nicht anzeigen")</f>
        <v>nicht anzeigen</v>
      </c>
    </row>
    <row r="15" spans="1:24">
      <c r="A15" s="22" t="str">
        <f>IF(B15&lt;&gt;"", MAX(A$6:A14)+1, "")</f>
        <v/>
      </c>
      <c r="C15" s="30"/>
      <c r="D15" s="29" t="str">
        <f t="shared" si="0"/>
        <v/>
      </c>
      <c r="E15" s="30"/>
      <c r="F15" s="22" t="str">
        <f>IFERROR(Eingabemaske!$E15/Eingabemaske!$C15,"k.A.")</f>
        <v>k.A.</v>
      </c>
      <c r="G15" s="30"/>
      <c r="H15" s="22" t="str">
        <f>IFERROR(Eingabemaske!$G15/Eingabemaske!$C15,"k.A.")</f>
        <v>k.A.</v>
      </c>
      <c r="I15" s="30"/>
      <c r="J15" s="30"/>
      <c r="K15" s="25" t="s">
        <v>28</v>
      </c>
      <c r="L15" s="35" t="s">
        <v>29</v>
      </c>
      <c r="M15" s="24" t="s">
        <v>30</v>
      </c>
      <c r="N15" s="36" t="str">
        <f>IF(Eingabemaske!$L15="ja","nein","")</f>
        <v>nein</v>
      </c>
      <c r="O15" s="24" t="str">
        <f>IF(D15&lt;&gt;"",IF(D15&gt;250,IF(Eingabemaske!$L15="ja","anzeigen",IF(OR(Eingabemaske!$M15="ja",Eingabemaske!$N15="ja"),"anzeigen","nicht anzeigen")),"nicht anzeigen"),"")</f>
        <v/>
      </c>
      <c r="P15" s="24"/>
      <c r="Q15" s="37" t="str">
        <f>IF(Eingabemaske!$P15="vor 2015", "EAW zu alt - keine Berechnung möglich"," ")</f>
        <v xml:space="preserve"> </v>
      </c>
      <c r="R15" s="24"/>
      <c r="S15" s="36"/>
      <c r="T15" s="59" t="str">
        <f>IF(Eingabemaske!$P15=2015,25*(1+2.5/Eingabemaske!$R15),IF(Eingabemaske!$P15=2019,25*(1+2.5/Eingabemaske!$R15),IF(Eingabemaske!$P15=2023,21*(1+2.1/Eingabemaske!$R15)," ")))</f>
        <v xml:space="preserve"> </v>
      </c>
      <c r="U15" s="60" t="str">
        <f>IF(Eingabemaske!$P15=2015,IF(AND(Eingabemaske!$Q15&lt;=T15,Eingabemaske!$S15&lt;=1.05),"NEG","kein NEG"),IF(Eingabemaske!$P15=2019,IF(AND(Eingabemaske!$Q15&lt;=T15,Eingabemaske!$S15&lt;=0.95),"NEG","kein NEG"),IF(Eingabemaske!$P15=2023,IF(AND(Eingabemaske!$Q15&lt;=T15,Eingabemaske!$S15&lt;=0.95),"NEG","kein NEG")," ")))</f>
        <v xml:space="preserve"> </v>
      </c>
      <c r="V15" s="35" t="str">
        <f>IF(Eingabemaske!$U15&lt;&gt;" ",IF(Eingabemaske!$U15="NEG","ja","nein")," ")</f>
        <v xml:space="preserve"> </v>
      </c>
      <c r="W15" s="36"/>
      <c r="X15" s="36" t="str">
        <f>IF(AND(Eingabemaske!$N15="nein",Eingabemaske!$O15="anzeigen",Eingabemaske!$V15="nein",OR(Eingabemaske!$W15="ja",Eingabemaske!$W15="kein Sozialbau")),"anzeigen","nicht anzeigen")</f>
        <v>nicht anzeigen</v>
      </c>
    </row>
    <row r="16" spans="1:24">
      <c r="A16" s="22" t="str">
        <f>IF(B16&lt;&gt;"", MAX(A$6:A15)+1, "")</f>
        <v/>
      </c>
      <c r="C16" s="30"/>
      <c r="D16" s="29" t="str">
        <f t="shared" si="0"/>
        <v/>
      </c>
      <c r="E16" s="30"/>
      <c r="F16" s="22" t="str">
        <f>IFERROR(Eingabemaske!$E16/Eingabemaske!$C16,"k.A.")</f>
        <v>k.A.</v>
      </c>
      <c r="G16" s="30"/>
      <c r="H16" s="22" t="str">
        <f>IFERROR(Eingabemaske!$G16/Eingabemaske!$C16,"k.A.")</f>
        <v>k.A.</v>
      </c>
      <c r="I16" s="30"/>
      <c r="J16" s="30"/>
      <c r="K16" s="25" t="s">
        <v>28</v>
      </c>
      <c r="L16" s="35" t="s">
        <v>29</v>
      </c>
      <c r="M16" s="24" t="s">
        <v>30</v>
      </c>
      <c r="N16" s="36" t="str">
        <f>IF(Eingabemaske!$L16="ja","nein","")</f>
        <v>nein</v>
      </c>
      <c r="O16" s="24" t="str">
        <f>IF(D16&lt;&gt;"",IF(D16&gt;250,IF(Eingabemaske!$L16="ja","anzeigen",IF(OR(Eingabemaske!$M16="ja",Eingabemaske!$N16="ja"),"anzeigen","nicht anzeigen")),"nicht anzeigen"),"")</f>
        <v/>
      </c>
      <c r="P16" s="24"/>
      <c r="Q16" s="37" t="str">
        <f>IF(Eingabemaske!$P16="vor 2015", "EAW zu alt - keine Berechnung möglich"," ")</f>
        <v xml:space="preserve"> </v>
      </c>
      <c r="R16" s="24"/>
      <c r="S16" s="36"/>
      <c r="T16" s="59" t="str">
        <f>IF(Eingabemaske!$P16=2015,25*(1+2.5/Eingabemaske!$R16),IF(Eingabemaske!$P16=2019,25*(1+2.5/Eingabemaske!$R16),IF(Eingabemaske!$P16=2023,21*(1+2.1/Eingabemaske!$R16)," ")))</f>
        <v xml:space="preserve"> </v>
      </c>
      <c r="U16" s="60" t="str">
        <f>IF(Eingabemaske!$P16=2015,IF(AND(Eingabemaske!$Q16&lt;=T16,Eingabemaske!$S16&lt;=1.05),"NEG","kein NEG"),IF(Eingabemaske!$P16=2019,IF(AND(Eingabemaske!$Q16&lt;=T16,Eingabemaske!$S16&lt;=0.95),"NEG","kein NEG"),IF(Eingabemaske!$P16=2023,IF(AND(Eingabemaske!$Q16&lt;=T16,Eingabemaske!$S16&lt;=0.95),"NEG","kein NEG")," ")))</f>
        <v xml:space="preserve"> </v>
      </c>
      <c r="V16" s="35" t="str">
        <f>IF(Eingabemaske!$U16&lt;&gt;" ",IF(Eingabemaske!$U16="NEG","ja","nein")," ")</f>
        <v xml:space="preserve"> </v>
      </c>
      <c r="W16" s="36"/>
      <c r="X16" s="36" t="str">
        <f>IF(AND(Eingabemaske!$N16="nein",Eingabemaske!$O16="anzeigen",Eingabemaske!$V16="nein",OR(Eingabemaske!$W16="ja",Eingabemaske!$W16="kein Sozialbau")),"anzeigen","nicht anzeigen")</f>
        <v>nicht anzeigen</v>
      </c>
    </row>
    <row r="17" spans="1:24">
      <c r="A17" s="22" t="str">
        <f>IF(B17&lt;&gt;"", MAX(A$6:A16)+1, "")</f>
        <v/>
      </c>
      <c r="C17" s="30"/>
      <c r="D17" s="29" t="str">
        <f t="shared" si="0"/>
        <v/>
      </c>
      <c r="E17" s="30"/>
      <c r="F17" s="22" t="str">
        <f>IFERROR(Eingabemaske!$E17/Eingabemaske!$C17,"k.A.")</f>
        <v>k.A.</v>
      </c>
      <c r="G17" s="30"/>
      <c r="H17" s="22" t="str">
        <f>IFERROR(Eingabemaske!$G17/Eingabemaske!$C17,"k.A.")</f>
        <v>k.A.</v>
      </c>
      <c r="I17" s="30"/>
      <c r="J17" s="30"/>
      <c r="K17" s="25" t="s">
        <v>28</v>
      </c>
      <c r="L17" s="35" t="s">
        <v>29</v>
      </c>
      <c r="M17" s="24" t="s">
        <v>30</v>
      </c>
      <c r="N17" s="36" t="str">
        <f>IF(Eingabemaske!$L17="ja","nein","")</f>
        <v>nein</v>
      </c>
      <c r="O17" s="24" t="str">
        <f>IF(D17&lt;&gt;"",IF(D17&gt;250,IF(Eingabemaske!$L17="ja","anzeigen",IF(OR(Eingabemaske!$M17="ja",Eingabemaske!$N17="ja"),"anzeigen","nicht anzeigen")),"nicht anzeigen"),"")</f>
        <v/>
      </c>
      <c r="P17" s="24"/>
      <c r="Q17" s="37" t="str">
        <f>IF(Eingabemaske!$P17="vor 2015", "EAW zu alt - keine Berechnung möglich"," ")</f>
        <v xml:space="preserve"> </v>
      </c>
      <c r="R17" s="24"/>
      <c r="S17" s="36"/>
      <c r="T17" s="59" t="str">
        <f>IF(Eingabemaske!$P17=2015,25*(1+2.5/Eingabemaske!$R17),IF(Eingabemaske!$P17=2019,25*(1+2.5/Eingabemaske!$R17),IF(Eingabemaske!$P17=2023,21*(1+2.1/Eingabemaske!$R17)," ")))</f>
        <v xml:space="preserve"> </v>
      </c>
      <c r="U17" s="60" t="str">
        <f>IF(Eingabemaske!$P17=2015,IF(AND(Eingabemaske!$Q17&lt;=T17,Eingabemaske!$S17&lt;=1.05),"NEG","kein NEG"),IF(Eingabemaske!$P17=2019,IF(AND(Eingabemaske!$Q17&lt;=T17,Eingabemaske!$S17&lt;=0.95),"NEG","kein NEG"),IF(Eingabemaske!$P17=2023,IF(AND(Eingabemaske!$Q17&lt;=T17,Eingabemaske!$S17&lt;=0.95),"NEG","kein NEG")," ")))</f>
        <v xml:space="preserve"> </v>
      </c>
      <c r="V17" s="35" t="str">
        <f>IF(Eingabemaske!$U17&lt;&gt;" ",IF(Eingabemaske!$U17="NEG","ja","nein")," ")</f>
        <v xml:space="preserve"> </v>
      </c>
      <c r="W17" s="36"/>
      <c r="X17" s="36" t="str">
        <f>IF(AND(Eingabemaske!$N17="nein",Eingabemaske!$O17="anzeigen",Eingabemaske!$V17="nein",OR(Eingabemaske!$W17="ja",Eingabemaske!$W17="kein Sozialbau")),"anzeigen","nicht anzeigen")</f>
        <v>nicht anzeigen</v>
      </c>
    </row>
    <row r="18" spans="1:24">
      <c r="A18" s="22" t="str">
        <f>IF(B18&lt;&gt;"", MAX(A$6:A17)+1, "")</f>
        <v/>
      </c>
      <c r="C18" s="30"/>
      <c r="D18" s="29" t="str">
        <f t="shared" si="0"/>
        <v/>
      </c>
      <c r="E18" s="30"/>
      <c r="F18" s="22" t="str">
        <f>IFERROR(Eingabemaske!$E18/Eingabemaske!$C18,"k.A.")</f>
        <v>k.A.</v>
      </c>
      <c r="G18" s="30"/>
      <c r="H18" s="22" t="str">
        <f>IFERROR(Eingabemaske!$G18/Eingabemaske!$C18,"k.A.")</f>
        <v>k.A.</v>
      </c>
      <c r="I18" s="30"/>
      <c r="J18" s="30"/>
      <c r="K18" s="25" t="s">
        <v>28</v>
      </c>
      <c r="L18" s="35" t="s">
        <v>29</v>
      </c>
      <c r="M18" s="24" t="s">
        <v>30</v>
      </c>
      <c r="N18" s="36" t="str">
        <f>IF(Eingabemaske!$L18="ja","nein","")</f>
        <v>nein</v>
      </c>
      <c r="O18" s="24" t="str">
        <f>IF(D18&lt;&gt;"",IF(D18&gt;250,IF(Eingabemaske!$L18="ja","anzeigen",IF(OR(Eingabemaske!$M18="ja",Eingabemaske!$N18="ja"),"anzeigen","nicht anzeigen")),"nicht anzeigen"),"")</f>
        <v/>
      </c>
      <c r="P18" s="24"/>
      <c r="Q18" s="37" t="str">
        <f>IF(Eingabemaske!$P18="vor 2015", "EAW zu alt - keine Berechnung möglich"," ")</f>
        <v xml:space="preserve"> </v>
      </c>
      <c r="R18" s="24"/>
      <c r="S18" s="36"/>
      <c r="T18" s="59" t="str">
        <f>IF(Eingabemaske!$P18=2015,25*(1+2.5/Eingabemaske!$R18),IF(Eingabemaske!$P18=2019,25*(1+2.5/Eingabemaske!$R18),IF(Eingabemaske!$P18=2023,21*(1+2.1/Eingabemaske!$R18)," ")))</f>
        <v xml:space="preserve"> </v>
      </c>
      <c r="U18" s="60" t="str">
        <f>IF(Eingabemaske!$P18=2015,IF(AND(Eingabemaske!$Q18&lt;=T18,Eingabemaske!$S18&lt;=1.05),"NEG","kein NEG"),IF(Eingabemaske!$P18=2019,IF(AND(Eingabemaske!$Q18&lt;=T18,Eingabemaske!$S18&lt;=0.95),"NEG","kein NEG"),IF(Eingabemaske!$P18=2023,IF(AND(Eingabemaske!$Q18&lt;=T18,Eingabemaske!$S18&lt;=0.95),"NEG","kein NEG")," ")))</f>
        <v xml:space="preserve"> </v>
      </c>
      <c r="V18" s="35" t="str">
        <f>IF(Eingabemaske!$U18&lt;&gt;" ",IF(Eingabemaske!$U18="NEG","ja","nein")," ")</f>
        <v xml:space="preserve"> </v>
      </c>
      <c r="W18" s="36"/>
      <c r="X18" s="36" t="str">
        <f>IF(AND(Eingabemaske!$N18="nein",Eingabemaske!$O18="anzeigen",Eingabemaske!$V18="nein",OR(Eingabemaske!$W18="ja",Eingabemaske!$W18="kein Sozialbau")),"anzeigen","nicht anzeigen")</f>
        <v>nicht anzeigen</v>
      </c>
    </row>
    <row r="19" spans="1:24">
      <c r="A19" s="22" t="str">
        <f>IF(B19&lt;&gt;"", MAX(A$6:A18)+1, "")</f>
        <v/>
      </c>
      <c r="C19" s="30"/>
      <c r="D19" s="29" t="str">
        <f t="shared" si="0"/>
        <v/>
      </c>
      <c r="E19" s="30"/>
      <c r="F19" s="22" t="str">
        <f>IFERROR(Eingabemaske!$E19/Eingabemaske!$C19,"k.A.")</f>
        <v>k.A.</v>
      </c>
      <c r="G19" s="30"/>
      <c r="H19" s="22" t="str">
        <f>IFERROR(Eingabemaske!$G19/Eingabemaske!$C19,"k.A.")</f>
        <v>k.A.</v>
      </c>
      <c r="I19" s="30"/>
      <c r="J19" s="30"/>
      <c r="K19" s="25" t="s">
        <v>28</v>
      </c>
      <c r="L19" s="35" t="s">
        <v>29</v>
      </c>
      <c r="M19" s="24" t="s">
        <v>30</v>
      </c>
      <c r="N19" s="36" t="str">
        <f>IF(Eingabemaske!$L19="ja","nein","")</f>
        <v>nein</v>
      </c>
      <c r="O19" s="24" t="str">
        <f>IF(D19&lt;&gt;"",IF(D19&gt;250,IF(Eingabemaske!$L19="ja","anzeigen",IF(OR(Eingabemaske!$M19="ja",Eingabemaske!$N19="ja"),"anzeigen","nicht anzeigen")),"nicht anzeigen"),"")</f>
        <v/>
      </c>
      <c r="P19" s="24"/>
      <c r="Q19" s="37" t="str">
        <f>IF(Eingabemaske!$P19="vor 2015", "EAW zu alt - keine Berechnung möglich"," ")</f>
        <v xml:space="preserve"> </v>
      </c>
      <c r="R19" s="24"/>
      <c r="S19" s="36"/>
      <c r="T19" s="59" t="str">
        <f>IF(Eingabemaske!$P19=2015,25*(1+2.5/Eingabemaske!$R19),IF(Eingabemaske!$P19=2019,25*(1+2.5/Eingabemaske!$R19),IF(Eingabemaske!$P19=2023,21*(1+2.1/Eingabemaske!$R19)," ")))</f>
        <v xml:space="preserve"> </v>
      </c>
      <c r="U19" s="60" t="str">
        <f>IF(Eingabemaske!$P19=2015,IF(AND(Eingabemaske!$Q19&lt;=T19,Eingabemaske!$S19&lt;=1.05),"NEG","kein NEG"),IF(Eingabemaske!$P19=2019,IF(AND(Eingabemaske!$Q19&lt;=T19,Eingabemaske!$S19&lt;=0.95),"NEG","kein NEG"),IF(Eingabemaske!$P19=2023,IF(AND(Eingabemaske!$Q19&lt;=T19,Eingabemaske!$S19&lt;=0.95),"NEG","kein NEG")," ")))</f>
        <v xml:space="preserve"> </v>
      </c>
      <c r="V19" s="35" t="str">
        <f>IF(Eingabemaske!$U19&lt;&gt;" ",IF(Eingabemaske!$U19="NEG","ja","nein")," ")</f>
        <v xml:space="preserve"> </v>
      </c>
      <c r="W19" s="36"/>
      <c r="X19" s="36" t="str">
        <f>IF(AND(Eingabemaske!$N19="nein",Eingabemaske!$O19="anzeigen",Eingabemaske!$V19="nein",OR(Eingabemaske!$W19="ja",Eingabemaske!$W19="kein Sozialbau")),"anzeigen","nicht anzeigen")</f>
        <v>nicht anzeigen</v>
      </c>
    </row>
    <row r="20" spans="1:24">
      <c r="A20" s="22" t="str">
        <f>IF(B20&lt;&gt;"", MAX(A$6:A19)+1, "")</f>
        <v/>
      </c>
      <c r="C20" s="30"/>
      <c r="D20" s="29" t="str">
        <f t="shared" si="0"/>
        <v/>
      </c>
      <c r="E20" s="30"/>
      <c r="F20" s="22" t="str">
        <f>IFERROR(Eingabemaske!$E20/Eingabemaske!$C20,"k.A.")</f>
        <v>k.A.</v>
      </c>
      <c r="G20" s="30"/>
      <c r="H20" s="22" t="str">
        <f>IFERROR(Eingabemaske!$G20/Eingabemaske!$C20,"k.A.")</f>
        <v>k.A.</v>
      </c>
      <c r="I20" s="30"/>
      <c r="J20" s="30"/>
      <c r="K20" s="25" t="s">
        <v>28</v>
      </c>
      <c r="L20" s="35" t="s">
        <v>29</v>
      </c>
      <c r="M20" s="24" t="s">
        <v>30</v>
      </c>
      <c r="N20" s="36" t="str">
        <f>IF(Eingabemaske!$L20="ja","nein","")</f>
        <v>nein</v>
      </c>
      <c r="O20" s="24" t="str">
        <f>IF(D20&lt;&gt;"",IF(D20&gt;250,IF(Eingabemaske!$L20="ja","anzeigen",IF(OR(Eingabemaske!$M20="ja",Eingabemaske!$N20="ja"),"anzeigen","nicht anzeigen")),"nicht anzeigen"),"")</f>
        <v/>
      </c>
      <c r="P20" s="24"/>
      <c r="Q20" s="37" t="str">
        <f>IF(Eingabemaske!$P20="vor 2015", "EAW zu alt - keine Berechnung möglich"," ")</f>
        <v xml:space="preserve"> </v>
      </c>
      <c r="R20" s="24"/>
      <c r="S20" s="36"/>
      <c r="T20" s="59" t="str">
        <f>IF(Eingabemaske!$P20=2015,25*(1+2.5/Eingabemaske!$R20),IF(Eingabemaske!$P20=2019,25*(1+2.5/Eingabemaske!$R20),IF(Eingabemaske!$P20=2023,21*(1+2.1/Eingabemaske!$R20)," ")))</f>
        <v xml:space="preserve"> </v>
      </c>
      <c r="U20" s="60" t="str">
        <f>IF(Eingabemaske!$P20=2015,IF(AND(Eingabemaske!$Q20&lt;=T20,Eingabemaske!$S20&lt;=1.05),"NEG","kein NEG"),IF(Eingabemaske!$P20=2019,IF(AND(Eingabemaske!$Q20&lt;=T20,Eingabemaske!$S20&lt;=0.95),"NEG","kein NEG"),IF(Eingabemaske!$P20=2023,IF(AND(Eingabemaske!$Q20&lt;=T20,Eingabemaske!$S20&lt;=0.95),"NEG","kein NEG")," ")))</f>
        <v xml:space="preserve"> </v>
      </c>
      <c r="V20" s="35" t="str">
        <f>IF(Eingabemaske!$U20&lt;&gt;" ",IF(Eingabemaske!$U20="NEG","ja","nein")," ")</f>
        <v xml:space="preserve"> </v>
      </c>
      <c r="W20" s="36"/>
      <c r="X20" s="36" t="str">
        <f>IF(AND(Eingabemaske!$N20="nein",Eingabemaske!$O20="anzeigen",Eingabemaske!$V20="nein",OR(Eingabemaske!$W20="ja",Eingabemaske!$W20="kein Sozialbau")),"anzeigen","nicht anzeigen")</f>
        <v>nicht anzeigen</v>
      </c>
    </row>
    <row r="21" spans="1:24">
      <c r="A21" s="22" t="str">
        <f>IF(B21&lt;&gt;"", MAX(A$6:A20)+1, "")</f>
        <v/>
      </c>
      <c r="C21" s="30"/>
      <c r="D21" s="29" t="str">
        <f t="shared" si="0"/>
        <v/>
      </c>
      <c r="E21" s="30"/>
      <c r="F21" s="22" t="str">
        <f>IFERROR(Eingabemaske!$E21/Eingabemaske!$C21,"k.A.")</f>
        <v>k.A.</v>
      </c>
      <c r="G21" s="30"/>
      <c r="H21" s="22" t="str">
        <f>IFERROR(Eingabemaske!$G21/Eingabemaske!$C21,"k.A.")</f>
        <v>k.A.</v>
      </c>
      <c r="I21" s="30"/>
      <c r="J21" s="30"/>
      <c r="K21" s="25" t="s">
        <v>28</v>
      </c>
      <c r="L21" s="35" t="s">
        <v>29</v>
      </c>
      <c r="M21" s="24" t="s">
        <v>30</v>
      </c>
      <c r="N21" s="36" t="str">
        <f>IF(Eingabemaske!$L21="ja","nein","")</f>
        <v>nein</v>
      </c>
      <c r="O21" s="24" t="str">
        <f>IF(D21&lt;&gt;"",IF(D21&gt;250,IF(Eingabemaske!$L21="ja","anzeigen",IF(OR(Eingabemaske!$M21="ja",Eingabemaske!$N21="ja"),"anzeigen","nicht anzeigen")),"nicht anzeigen"),"")</f>
        <v/>
      </c>
      <c r="P21" s="24"/>
      <c r="Q21" s="37" t="str">
        <f>IF(Eingabemaske!$P21="vor 2015", "EAW zu alt - keine Berechnung möglich"," ")</f>
        <v xml:space="preserve"> </v>
      </c>
      <c r="R21" s="24"/>
      <c r="S21" s="36"/>
      <c r="T21" s="59" t="str">
        <f>IF(Eingabemaske!$P21=2015,25*(1+2.5/Eingabemaske!$R21),IF(Eingabemaske!$P21=2019,25*(1+2.5/Eingabemaske!$R21),IF(Eingabemaske!$P21=2023,21*(1+2.1/Eingabemaske!$R21)," ")))</f>
        <v xml:space="preserve"> </v>
      </c>
      <c r="U21" s="60" t="str">
        <f>IF(Eingabemaske!$P21=2015,IF(AND(Eingabemaske!$Q21&lt;=T21,Eingabemaske!$S21&lt;=1.05),"NEG","kein NEG"),IF(Eingabemaske!$P21=2019,IF(AND(Eingabemaske!$Q21&lt;=T21,Eingabemaske!$S21&lt;=0.95),"NEG","kein NEG"),IF(Eingabemaske!$P21=2023,IF(AND(Eingabemaske!$Q21&lt;=T21,Eingabemaske!$S21&lt;=0.95),"NEG","kein NEG")," ")))</f>
        <v xml:space="preserve"> </v>
      </c>
      <c r="V21" s="35" t="str">
        <f>IF(Eingabemaske!$U21&lt;&gt;" ",IF(Eingabemaske!$U21="NEG","ja","nein")," ")</f>
        <v xml:space="preserve"> </v>
      </c>
      <c r="W21" s="36"/>
      <c r="X21" s="36" t="str">
        <f>IF(AND(Eingabemaske!$N21="nein",Eingabemaske!$O21="anzeigen",Eingabemaske!$V21="nein",OR(Eingabemaske!$W21="ja",Eingabemaske!$W21="kein Sozialbau")),"anzeigen","nicht anzeigen")</f>
        <v>nicht anzeigen</v>
      </c>
    </row>
    <row r="22" spans="1:24">
      <c r="A22" s="22" t="str">
        <f>IF(B22&lt;&gt;"", MAX(A$6:A21)+1, "")</f>
        <v/>
      </c>
      <c r="C22" s="30"/>
      <c r="D22" s="29" t="str">
        <f t="shared" si="0"/>
        <v/>
      </c>
      <c r="E22" s="30"/>
      <c r="F22" s="22" t="str">
        <f>IFERROR(Eingabemaske!$E22/Eingabemaske!$C22,"k.A.")</f>
        <v>k.A.</v>
      </c>
      <c r="G22" s="30"/>
      <c r="H22" s="22" t="str">
        <f>IFERROR(Eingabemaske!$G22/Eingabemaske!$C22,"k.A.")</f>
        <v>k.A.</v>
      </c>
      <c r="I22" s="30"/>
      <c r="J22" s="30"/>
      <c r="K22" s="25" t="s">
        <v>28</v>
      </c>
      <c r="L22" s="35" t="s">
        <v>29</v>
      </c>
      <c r="M22" s="24" t="s">
        <v>30</v>
      </c>
      <c r="N22" s="36" t="str">
        <f>IF(Eingabemaske!$L22="ja","nein","")</f>
        <v>nein</v>
      </c>
      <c r="O22" s="24" t="str">
        <f>IF(D22&lt;&gt;"",IF(D22&gt;250,IF(Eingabemaske!$L22="ja","anzeigen",IF(OR(Eingabemaske!$M22="ja",Eingabemaske!$N22="ja"),"anzeigen","nicht anzeigen")),"nicht anzeigen"),"")</f>
        <v/>
      </c>
      <c r="P22" s="24"/>
      <c r="Q22" s="37" t="str">
        <f>IF(Eingabemaske!$P22="vor 2015", "EAW zu alt - keine Berechnung möglich"," ")</f>
        <v xml:space="preserve"> </v>
      </c>
      <c r="R22" s="24"/>
      <c r="S22" s="36"/>
      <c r="T22" s="59" t="str">
        <f>IF(Eingabemaske!$P22=2015,25*(1+2.5/Eingabemaske!$R22),IF(Eingabemaske!$P22=2019,25*(1+2.5/Eingabemaske!$R22),IF(Eingabemaske!$P22=2023,21*(1+2.1/Eingabemaske!$R22)," ")))</f>
        <v xml:space="preserve"> </v>
      </c>
      <c r="U22" s="60" t="str">
        <f>IF(Eingabemaske!$P22=2015,IF(AND(Eingabemaske!$Q22&lt;=T22,Eingabemaske!$S22&lt;=1.05),"NEG","kein NEG"),IF(Eingabemaske!$P22=2019,IF(AND(Eingabemaske!$Q22&lt;=T22,Eingabemaske!$S22&lt;=0.95),"NEG","kein NEG"),IF(Eingabemaske!$P22=2023,IF(AND(Eingabemaske!$Q22&lt;=T22,Eingabemaske!$S22&lt;=0.95),"NEG","kein NEG")," ")))</f>
        <v xml:space="preserve"> </v>
      </c>
      <c r="V22" s="35" t="str">
        <f>IF(Eingabemaske!$U22&lt;&gt;" ",IF(Eingabemaske!$U22="NEG","ja","nein")," ")</f>
        <v xml:space="preserve"> </v>
      </c>
      <c r="W22" s="36"/>
      <c r="X22" s="36" t="str">
        <f>IF(AND(Eingabemaske!$N22="nein",Eingabemaske!$O22="anzeigen",Eingabemaske!$V22="nein",OR(Eingabemaske!$W22="ja",Eingabemaske!$W22="kein Sozialbau")),"anzeigen","nicht anzeigen")</f>
        <v>nicht anzeigen</v>
      </c>
    </row>
    <row r="23" spans="1:24">
      <c r="A23" s="22" t="str">
        <f>IF(B23&lt;&gt;"", MAX(A$6:A22)+1, "")</f>
        <v/>
      </c>
      <c r="C23" s="30"/>
      <c r="D23" s="29" t="str">
        <f t="shared" si="0"/>
        <v/>
      </c>
      <c r="E23" s="30"/>
      <c r="F23" s="22" t="str">
        <f>IFERROR(Eingabemaske!$E23/Eingabemaske!$C23,"k.A.")</f>
        <v>k.A.</v>
      </c>
      <c r="G23" s="30"/>
      <c r="H23" s="22" t="str">
        <f>IFERROR(Eingabemaske!$G23/Eingabemaske!$C23,"k.A.")</f>
        <v>k.A.</v>
      </c>
      <c r="I23" s="30"/>
      <c r="J23" s="30"/>
      <c r="K23" s="25" t="s">
        <v>28</v>
      </c>
      <c r="L23" s="35" t="s">
        <v>29</v>
      </c>
      <c r="M23" s="24" t="s">
        <v>30</v>
      </c>
      <c r="N23" s="36" t="str">
        <f>IF(Eingabemaske!$L23="ja","nein","")</f>
        <v>nein</v>
      </c>
      <c r="O23" s="24" t="str">
        <f>IF(D23&lt;&gt;"",IF(D23&gt;250,IF(Eingabemaske!$L23="ja","anzeigen",IF(OR(Eingabemaske!$M23="ja",Eingabemaske!$N23="ja"),"anzeigen","nicht anzeigen")),"nicht anzeigen"),"")</f>
        <v/>
      </c>
      <c r="P23" s="24"/>
      <c r="Q23" s="37" t="str">
        <f>IF(Eingabemaske!$P23="vor 2015", "EAW zu alt - keine Berechnung möglich"," ")</f>
        <v xml:space="preserve"> </v>
      </c>
      <c r="R23" s="24"/>
      <c r="S23" s="36"/>
      <c r="T23" s="59" t="str">
        <f>IF(Eingabemaske!$P23=2015,25*(1+2.5/Eingabemaske!$R23),IF(Eingabemaske!$P23=2019,25*(1+2.5/Eingabemaske!$R23),IF(Eingabemaske!$P23=2023,21*(1+2.1/Eingabemaske!$R23)," ")))</f>
        <v xml:space="preserve"> </v>
      </c>
      <c r="U23" s="60" t="str">
        <f>IF(Eingabemaske!$P23=2015,IF(AND(Eingabemaske!$Q23&lt;=T23,Eingabemaske!$S23&lt;=1.05),"NEG","kein NEG"),IF(Eingabemaske!$P23=2019,IF(AND(Eingabemaske!$Q23&lt;=T23,Eingabemaske!$S23&lt;=0.95),"NEG","kein NEG"),IF(Eingabemaske!$P23=2023,IF(AND(Eingabemaske!$Q23&lt;=T23,Eingabemaske!$S23&lt;=0.95),"NEG","kein NEG")," ")))</f>
        <v xml:space="preserve"> </v>
      </c>
      <c r="V23" s="35" t="str">
        <f>IF(Eingabemaske!$U23&lt;&gt;" ",IF(Eingabemaske!$U23="NEG","ja","nein")," ")</f>
        <v xml:space="preserve"> </v>
      </c>
      <c r="W23" s="36"/>
      <c r="X23" s="36" t="str">
        <f>IF(AND(Eingabemaske!$N23="nein",Eingabemaske!$O23="anzeigen",Eingabemaske!$V23="nein",OR(Eingabemaske!$W23="ja",Eingabemaske!$W23="kein Sozialbau")),"anzeigen","nicht anzeigen")</f>
        <v>nicht anzeigen</v>
      </c>
    </row>
    <row r="24" spans="1:24">
      <c r="A24" s="22" t="str">
        <f>IF(B24&lt;&gt;"", MAX(A$6:A23)+1, "")</f>
        <v/>
      </c>
      <c r="C24" s="30"/>
      <c r="D24" s="29" t="str">
        <f t="shared" si="0"/>
        <v/>
      </c>
      <c r="E24" s="30"/>
      <c r="F24" s="22" t="str">
        <f>IFERROR(Eingabemaske!$E24/Eingabemaske!$C24,"k.A.")</f>
        <v>k.A.</v>
      </c>
      <c r="G24" s="30"/>
      <c r="H24" s="22" t="str">
        <f>IFERROR(Eingabemaske!$G24/Eingabemaske!$C24,"k.A.")</f>
        <v>k.A.</v>
      </c>
      <c r="I24" s="30"/>
      <c r="J24" s="30"/>
      <c r="K24" s="25" t="s">
        <v>28</v>
      </c>
      <c r="L24" s="35" t="s">
        <v>29</v>
      </c>
      <c r="M24" s="24" t="s">
        <v>30</v>
      </c>
      <c r="N24" s="36" t="str">
        <f>IF(Eingabemaske!$L24="ja","nein","")</f>
        <v>nein</v>
      </c>
      <c r="O24" s="24" t="str">
        <f>IF(D24&lt;&gt;"",IF(D24&gt;250,IF(Eingabemaske!$L24="ja","anzeigen",IF(OR(Eingabemaske!$M24="ja",Eingabemaske!$N24="ja"),"anzeigen","nicht anzeigen")),"nicht anzeigen"),"")</f>
        <v/>
      </c>
      <c r="P24" s="24"/>
      <c r="Q24" s="37" t="str">
        <f>IF(Eingabemaske!$P24="vor 2015", "EAW zu alt - keine Berechnung möglich"," ")</f>
        <v xml:space="preserve"> </v>
      </c>
      <c r="R24" s="24"/>
      <c r="S24" s="36"/>
      <c r="T24" s="59" t="str">
        <f>IF(Eingabemaske!$P24=2015,25*(1+2.5/Eingabemaske!$R24),IF(Eingabemaske!$P24=2019,25*(1+2.5/Eingabemaske!$R24),IF(Eingabemaske!$P24=2023,21*(1+2.1/Eingabemaske!$R24)," ")))</f>
        <v xml:space="preserve"> </v>
      </c>
      <c r="U24" s="60" t="str">
        <f>IF(Eingabemaske!$P24=2015,IF(AND(Eingabemaske!$Q24&lt;=T24,Eingabemaske!$S24&lt;=1.05),"NEG","kein NEG"),IF(Eingabemaske!$P24=2019,IF(AND(Eingabemaske!$Q24&lt;=T24,Eingabemaske!$S24&lt;=0.95),"NEG","kein NEG"),IF(Eingabemaske!$P24=2023,IF(AND(Eingabemaske!$Q24&lt;=T24,Eingabemaske!$S24&lt;=0.95),"NEG","kein NEG")," ")))</f>
        <v xml:space="preserve"> </v>
      </c>
      <c r="V24" s="35" t="str">
        <f>IF(Eingabemaske!$U24&lt;&gt;" ",IF(Eingabemaske!$U24="NEG","ja","nein")," ")</f>
        <v xml:space="preserve"> </v>
      </c>
      <c r="W24" s="36"/>
      <c r="X24" s="36" t="str">
        <f>IF(AND(Eingabemaske!$N24="nein",Eingabemaske!$O24="anzeigen",Eingabemaske!$V24="nein",OR(Eingabemaske!$W24="ja",Eingabemaske!$W24="kein Sozialbau")),"anzeigen","nicht anzeigen")</f>
        <v>nicht anzeigen</v>
      </c>
    </row>
    <row r="25" spans="1:24">
      <c r="A25" s="22" t="str">
        <f>IF(B25&lt;&gt;"", MAX(A$6:A24)+1, "")</f>
        <v/>
      </c>
      <c r="C25" s="30"/>
      <c r="D25" s="29" t="str">
        <f t="shared" si="0"/>
        <v/>
      </c>
      <c r="E25" s="30"/>
      <c r="F25" s="22" t="str">
        <f>IFERROR(Eingabemaske!$E25/Eingabemaske!$C25,"k.A.")</f>
        <v>k.A.</v>
      </c>
      <c r="G25" s="30"/>
      <c r="H25" s="22" t="str">
        <f>IFERROR(Eingabemaske!$G25/Eingabemaske!$C25,"k.A.")</f>
        <v>k.A.</v>
      </c>
      <c r="I25" s="30"/>
      <c r="J25" s="30"/>
      <c r="K25" s="25" t="s">
        <v>28</v>
      </c>
      <c r="L25" s="35" t="s">
        <v>29</v>
      </c>
      <c r="M25" s="24" t="s">
        <v>30</v>
      </c>
      <c r="N25" s="36" t="str">
        <f>IF(Eingabemaske!$L25="ja","nein","")</f>
        <v>nein</v>
      </c>
      <c r="O25" s="24" t="str">
        <f>IF(D25&lt;&gt;"",IF(D25&gt;250,IF(Eingabemaske!$L25="ja","anzeigen",IF(OR(Eingabemaske!$M25="ja",Eingabemaske!$N25="ja"),"anzeigen","nicht anzeigen")),"nicht anzeigen"),"")</f>
        <v/>
      </c>
      <c r="P25" s="24"/>
      <c r="Q25" s="37" t="str">
        <f>IF(Eingabemaske!$P25="vor 2015", "EAW zu alt - keine Berechnung möglich"," ")</f>
        <v xml:space="preserve"> </v>
      </c>
      <c r="R25" s="24"/>
      <c r="S25" s="36"/>
      <c r="T25" s="59" t="str">
        <f>IF(Eingabemaske!$P25=2015,25*(1+2.5/Eingabemaske!$R25),IF(Eingabemaske!$P25=2019,25*(1+2.5/Eingabemaske!$R25),IF(Eingabemaske!$P25=2023,21*(1+2.1/Eingabemaske!$R25)," ")))</f>
        <v xml:space="preserve"> </v>
      </c>
      <c r="U25" s="60" t="str">
        <f>IF(Eingabemaske!$P25=2015,IF(AND(Eingabemaske!$Q25&lt;=T25,Eingabemaske!$S25&lt;=1.05),"NEG","kein NEG"),IF(Eingabemaske!$P25=2019,IF(AND(Eingabemaske!$Q25&lt;=T25,Eingabemaske!$S25&lt;=0.95),"NEG","kein NEG"),IF(Eingabemaske!$P25=2023,IF(AND(Eingabemaske!$Q25&lt;=T25,Eingabemaske!$S25&lt;=0.95),"NEG","kein NEG")," ")))</f>
        <v xml:space="preserve"> </v>
      </c>
      <c r="V25" s="35" t="str">
        <f>IF(Eingabemaske!$U25&lt;&gt;" ",IF(Eingabemaske!$U25="NEG","ja","nein")," ")</f>
        <v xml:space="preserve"> </v>
      </c>
      <c r="W25" s="36"/>
      <c r="X25" s="36" t="str">
        <f>IF(AND(Eingabemaske!$N25="nein",Eingabemaske!$O25="anzeigen",Eingabemaske!$V25="nein",OR(Eingabemaske!$W25="ja",Eingabemaske!$W25="kein Sozialbau")),"anzeigen","nicht anzeigen")</f>
        <v>nicht anzeigen</v>
      </c>
    </row>
    <row r="26" spans="1:24">
      <c r="A26" s="22" t="str">
        <f>IF(B26&lt;&gt;"", MAX(A$6:A25)+1, "")</f>
        <v/>
      </c>
      <c r="C26" s="30"/>
      <c r="D26" s="29" t="str">
        <f t="shared" si="0"/>
        <v/>
      </c>
      <c r="E26" s="30"/>
      <c r="F26" s="22" t="str">
        <f>IFERROR(Eingabemaske!$E26/Eingabemaske!$C26,"k.A.")</f>
        <v>k.A.</v>
      </c>
      <c r="G26" s="30"/>
      <c r="H26" s="22" t="str">
        <f>IFERROR(Eingabemaske!$G26/Eingabemaske!$C26,"k.A.")</f>
        <v>k.A.</v>
      </c>
      <c r="I26" s="30"/>
      <c r="J26" s="30"/>
      <c r="K26" s="25" t="s">
        <v>28</v>
      </c>
      <c r="L26" s="35" t="s">
        <v>29</v>
      </c>
      <c r="M26" s="24" t="s">
        <v>30</v>
      </c>
      <c r="N26" s="36" t="str">
        <f>IF(Eingabemaske!$L26="ja","nein","")</f>
        <v>nein</v>
      </c>
      <c r="O26" s="24" t="str">
        <f>IF(D26&lt;&gt;"",IF(D26&gt;250,IF(Eingabemaske!$L26="ja","anzeigen",IF(OR(Eingabemaske!$M26="ja",Eingabemaske!$N26="ja"),"anzeigen","nicht anzeigen")),"nicht anzeigen"),"")</f>
        <v/>
      </c>
      <c r="P26" s="24"/>
      <c r="Q26" s="37" t="str">
        <f>IF(Eingabemaske!$P26="vor 2015", "EAW zu alt - keine Berechnung möglich"," ")</f>
        <v xml:space="preserve"> </v>
      </c>
      <c r="R26" s="24"/>
      <c r="S26" s="36"/>
      <c r="T26" s="59" t="str">
        <f>IF(Eingabemaske!$P26=2015,25*(1+2.5/Eingabemaske!$R26),IF(Eingabemaske!$P26=2019,25*(1+2.5/Eingabemaske!$R26),IF(Eingabemaske!$P26=2023,21*(1+2.1/Eingabemaske!$R26)," ")))</f>
        <v xml:space="preserve"> </v>
      </c>
      <c r="U26" s="60" t="str">
        <f>IF(Eingabemaske!$P26=2015,IF(AND(Eingabemaske!$Q26&lt;=T26,Eingabemaske!$S26&lt;=1.05),"NEG","kein NEG"),IF(Eingabemaske!$P26=2019,IF(AND(Eingabemaske!$Q26&lt;=T26,Eingabemaske!$S26&lt;=0.95),"NEG","kein NEG"),IF(Eingabemaske!$P26=2023,IF(AND(Eingabemaske!$Q26&lt;=T26,Eingabemaske!$S26&lt;=0.95),"NEG","kein NEG")," ")))</f>
        <v xml:space="preserve"> </v>
      </c>
      <c r="V26" s="35" t="str">
        <f>IF(Eingabemaske!$U26&lt;&gt;" ",IF(Eingabemaske!$U26="NEG","ja","nein")," ")</f>
        <v xml:space="preserve"> </v>
      </c>
      <c r="W26" s="36"/>
      <c r="X26" s="36" t="str">
        <f>IF(AND(Eingabemaske!$N26="nein",Eingabemaske!$O26="anzeigen",Eingabemaske!$V26="nein",OR(Eingabemaske!$W26="ja",Eingabemaske!$W26="kein Sozialbau")),"anzeigen","nicht anzeigen")</f>
        <v>nicht anzeigen</v>
      </c>
    </row>
    <row r="27" spans="1:24">
      <c r="A27" s="22" t="str">
        <f>IF(B27&lt;&gt;"", MAX(A$6:A26)+1, "")</f>
        <v/>
      </c>
      <c r="C27" s="30"/>
      <c r="D27" s="29" t="str">
        <f t="shared" si="0"/>
        <v/>
      </c>
      <c r="E27" s="30"/>
      <c r="F27" s="22" t="str">
        <f>IFERROR(Eingabemaske!$E27/Eingabemaske!$C27,"k.A.")</f>
        <v>k.A.</v>
      </c>
      <c r="G27" s="30"/>
      <c r="H27" s="22" t="str">
        <f>IFERROR(Eingabemaske!$G27/Eingabemaske!$C27,"k.A.")</f>
        <v>k.A.</v>
      </c>
      <c r="I27" s="30"/>
      <c r="J27" s="30"/>
      <c r="K27" s="25" t="s">
        <v>28</v>
      </c>
      <c r="L27" s="35" t="s">
        <v>29</v>
      </c>
      <c r="M27" s="24" t="s">
        <v>30</v>
      </c>
      <c r="N27" s="36" t="str">
        <f>IF(Eingabemaske!$L27="ja","nein","")</f>
        <v>nein</v>
      </c>
      <c r="O27" s="24" t="str">
        <f>IF(D27&lt;&gt;"",IF(D27&gt;250,IF(Eingabemaske!$L27="ja","anzeigen",IF(OR(Eingabemaske!$M27="ja",Eingabemaske!$N27="ja"),"anzeigen","nicht anzeigen")),"nicht anzeigen"),"")</f>
        <v/>
      </c>
      <c r="P27" s="24"/>
      <c r="Q27" s="37" t="str">
        <f>IF(Eingabemaske!$P27="vor 2015", "EAW zu alt - keine Berechnung möglich"," ")</f>
        <v xml:space="preserve"> </v>
      </c>
      <c r="R27" s="24"/>
      <c r="S27" s="36"/>
      <c r="T27" s="59" t="str">
        <f>IF(Eingabemaske!$P27=2015,25*(1+2.5/Eingabemaske!$R27),IF(Eingabemaske!$P27=2019,25*(1+2.5/Eingabemaske!$R27),IF(Eingabemaske!$P27=2023,21*(1+2.1/Eingabemaske!$R27)," ")))</f>
        <v xml:space="preserve"> </v>
      </c>
      <c r="U27" s="60" t="str">
        <f>IF(Eingabemaske!$P27=2015,IF(AND(Eingabemaske!$Q27&lt;=T27,Eingabemaske!$S27&lt;=1.05),"NEG","kein NEG"),IF(Eingabemaske!$P27=2019,IF(AND(Eingabemaske!$Q27&lt;=T27,Eingabemaske!$S27&lt;=0.95),"NEG","kein NEG"),IF(Eingabemaske!$P27=2023,IF(AND(Eingabemaske!$Q27&lt;=T27,Eingabemaske!$S27&lt;=0.95),"NEG","kein NEG")," ")))</f>
        <v xml:space="preserve"> </v>
      </c>
      <c r="V27" s="35" t="str">
        <f>IF(Eingabemaske!$U27&lt;&gt;" ",IF(Eingabemaske!$U27="NEG","ja","nein")," ")</f>
        <v xml:space="preserve"> </v>
      </c>
      <c r="W27" s="36"/>
      <c r="X27" s="36" t="str">
        <f>IF(AND(Eingabemaske!$N27="nein",Eingabemaske!$O27="anzeigen",Eingabemaske!$V27="nein",OR(Eingabemaske!$W27="ja",Eingabemaske!$W27="kein Sozialbau")),"anzeigen","nicht anzeigen")</f>
        <v>nicht anzeigen</v>
      </c>
    </row>
    <row r="28" spans="1:24">
      <c r="A28" s="22" t="str">
        <f>IF(B28&lt;&gt;"", MAX(A$6:A27)+1, "")</f>
        <v/>
      </c>
      <c r="C28" s="30"/>
      <c r="D28" s="29" t="str">
        <f t="shared" si="0"/>
        <v/>
      </c>
      <c r="E28" s="30"/>
      <c r="F28" s="22" t="str">
        <f>IFERROR(Eingabemaske!$E28/Eingabemaske!$C28,"k.A.")</f>
        <v>k.A.</v>
      </c>
      <c r="G28" s="30"/>
      <c r="H28" s="22" t="str">
        <f>IFERROR(Eingabemaske!$G28/Eingabemaske!$C28,"k.A.")</f>
        <v>k.A.</v>
      </c>
      <c r="I28" s="30"/>
      <c r="J28" s="30"/>
      <c r="K28" s="25" t="s">
        <v>28</v>
      </c>
      <c r="L28" s="35" t="s">
        <v>29</v>
      </c>
      <c r="M28" s="24" t="s">
        <v>30</v>
      </c>
      <c r="N28" s="36" t="str">
        <f>IF(Eingabemaske!$L28="ja","nein","")</f>
        <v>nein</v>
      </c>
      <c r="O28" s="24" t="str">
        <f>IF(D28&lt;&gt;"",IF(D28&gt;250,IF(Eingabemaske!$L28="ja","anzeigen",IF(OR(Eingabemaske!$M28="ja",Eingabemaske!$N28="ja"),"anzeigen","nicht anzeigen")),"nicht anzeigen"),"")</f>
        <v/>
      </c>
      <c r="P28" s="24"/>
      <c r="Q28" s="37" t="str">
        <f>IF(Eingabemaske!$P28="vor 2015", "EAW zu alt - keine Berechnung möglich"," ")</f>
        <v xml:space="preserve"> </v>
      </c>
      <c r="R28" s="24"/>
      <c r="S28" s="36"/>
      <c r="T28" s="59" t="str">
        <f>IF(Eingabemaske!$P28=2015,25*(1+2.5/Eingabemaske!$R28),IF(Eingabemaske!$P28=2019,25*(1+2.5/Eingabemaske!$R28),IF(Eingabemaske!$P28=2023,21*(1+2.1/Eingabemaske!$R28)," ")))</f>
        <v xml:space="preserve"> </v>
      </c>
      <c r="U28" s="60" t="str">
        <f>IF(Eingabemaske!$P28=2015,IF(AND(Eingabemaske!$Q28&lt;=T28,Eingabemaske!$S28&lt;=1.05),"NEG","kein NEG"),IF(Eingabemaske!$P28=2019,IF(AND(Eingabemaske!$Q28&lt;=T28,Eingabemaske!$S28&lt;=0.95),"NEG","kein NEG"),IF(Eingabemaske!$P28=2023,IF(AND(Eingabemaske!$Q28&lt;=T28,Eingabemaske!$S28&lt;=0.95),"NEG","kein NEG")," ")))</f>
        <v xml:space="preserve"> </v>
      </c>
      <c r="V28" s="35" t="str">
        <f>IF(Eingabemaske!$U28&lt;&gt;" ",IF(Eingabemaske!$U28="NEG","ja","nein")," ")</f>
        <v xml:space="preserve"> </v>
      </c>
      <c r="W28" s="36"/>
      <c r="X28" s="36" t="str">
        <f>IF(AND(Eingabemaske!$N28="nein",Eingabemaske!$O28="anzeigen",Eingabemaske!$V28="nein",OR(Eingabemaske!$W28="ja",Eingabemaske!$W28="kein Sozialbau")),"anzeigen","nicht anzeigen")</f>
        <v>nicht anzeigen</v>
      </c>
    </row>
    <row r="29" spans="1:24">
      <c r="A29" s="22" t="str">
        <f>IF(B29&lt;&gt;"", MAX(A$6:A28)+1, "")</f>
        <v/>
      </c>
      <c r="C29" s="30"/>
      <c r="D29" s="29" t="str">
        <f t="shared" si="0"/>
        <v/>
      </c>
      <c r="E29" s="30"/>
      <c r="F29" s="22" t="str">
        <f>IFERROR(Eingabemaske!$E29/Eingabemaske!$C29,"k.A.")</f>
        <v>k.A.</v>
      </c>
      <c r="G29" s="30"/>
      <c r="H29" s="22" t="str">
        <f>IFERROR(Eingabemaske!$G29/Eingabemaske!$C29,"k.A.")</f>
        <v>k.A.</v>
      </c>
      <c r="I29" s="30"/>
      <c r="J29" s="30"/>
      <c r="K29" s="25" t="s">
        <v>28</v>
      </c>
      <c r="L29" s="35" t="s">
        <v>29</v>
      </c>
      <c r="M29" s="24" t="s">
        <v>30</v>
      </c>
      <c r="N29" s="36" t="str">
        <f>IF(Eingabemaske!$L29="ja","nein","")</f>
        <v>nein</v>
      </c>
      <c r="O29" s="24" t="str">
        <f>IF(D29&lt;&gt;"",IF(D29&gt;250,IF(Eingabemaske!$L29="ja","anzeigen",IF(OR(Eingabemaske!$M29="ja",Eingabemaske!$N29="ja"),"anzeigen","nicht anzeigen")),"nicht anzeigen"),"")</f>
        <v/>
      </c>
      <c r="P29" s="24"/>
      <c r="Q29" s="37" t="str">
        <f>IF(Eingabemaske!$P29="vor 2015", "EAW zu alt - keine Berechnung möglich"," ")</f>
        <v xml:space="preserve"> </v>
      </c>
      <c r="R29" s="24"/>
      <c r="S29" s="36"/>
      <c r="T29" s="59" t="str">
        <f>IF(Eingabemaske!$P29=2015,25*(1+2.5/Eingabemaske!$R29),IF(Eingabemaske!$P29=2019,25*(1+2.5/Eingabemaske!$R29),IF(Eingabemaske!$P29=2023,21*(1+2.1/Eingabemaske!$R29)," ")))</f>
        <v xml:space="preserve"> </v>
      </c>
      <c r="U29" s="60" t="str">
        <f>IF(Eingabemaske!$P29=2015,IF(AND(Eingabemaske!$Q29&lt;=T29,Eingabemaske!$S29&lt;=1.05),"NEG","kein NEG"),IF(Eingabemaske!$P29=2019,IF(AND(Eingabemaske!$Q29&lt;=T29,Eingabemaske!$S29&lt;=0.95),"NEG","kein NEG"),IF(Eingabemaske!$P29=2023,IF(AND(Eingabemaske!$Q29&lt;=T29,Eingabemaske!$S29&lt;=0.95),"NEG","kein NEG")," ")))</f>
        <v xml:space="preserve"> </v>
      </c>
      <c r="V29" s="35" t="str">
        <f>IF(Eingabemaske!$U29&lt;&gt;" ",IF(Eingabemaske!$U29="NEG","ja","nein")," ")</f>
        <v xml:space="preserve"> </v>
      </c>
      <c r="W29" s="36"/>
      <c r="X29" s="36" t="str">
        <f>IF(AND(Eingabemaske!$N29="nein",Eingabemaske!$O29="anzeigen",Eingabemaske!$V29="nein",OR(Eingabemaske!$W29="ja",Eingabemaske!$W29="kein Sozialbau")),"anzeigen","nicht anzeigen")</f>
        <v>nicht anzeigen</v>
      </c>
    </row>
    <row r="30" spans="1:24">
      <c r="A30" s="22" t="str">
        <f>IF(B30&lt;&gt;"", MAX(A$6:A29)+1, "")</f>
        <v/>
      </c>
      <c r="C30" s="30"/>
      <c r="D30" s="29" t="str">
        <f t="shared" si="0"/>
        <v/>
      </c>
      <c r="E30" s="30"/>
      <c r="F30" s="22" t="str">
        <f>IFERROR(Eingabemaske!$E30/Eingabemaske!$C30,"k.A.")</f>
        <v>k.A.</v>
      </c>
      <c r="G30" s="30"/>
      <c r="H30" s="22" t="str">
        <f>IFERROR(Eingabemaske!$G30/Eingabemaske!$C30,"k.A.")</f>
        <v>k.A.</v>
      </c>
      <c r="I30" s="30"/>
      <c r="J30" s="30"/>
      <c r="K30" s="25" t="s">
        <v>28</v>
      </c>
      <c r="L30" s="35" t="s">
        <v>29</v>
      </c>
      <c r="M30" s="24" t="s">
        <v>30</v>
      </c>
      <c r="N30" s="36" t="str">
        <f>IF(Eingabemaske!$L30="ja","nein","")</f>
        <v>nein</v>
      </c>
      <c r="O30" s="24" t="str">
        <f>IF(D30&lt;&gt;"",IF(D30&gt;250,IF(Eingabemaske!$L30="ja","anzeigen",IF(OR(Eingabemaske!$M30="ja",Eingabemaske!$N30="ja"),"anzeigen","nicht anzeigen")),"nicht anzeigen"),"")</f>
        <v/>
      </c>
      <c r="P30" s="24"/>
      <c r="Q30" s="37" t="str">
        <f>IF(Eingabemaske!$P30="vor 2015", "EAW zu alt - keine Berechnung möglich"," ")</f>
        <v xml:space="preserve"> </v>
      </c>
      <c r="R30" s="24"/>
      <c r="S30" s="36"/>
      <c r="T30" s="59" t="str">
        <f>IF(Eingabemaske!$P30=2015,25*(1+2.5/Eingabemaske!$R30),IF(Eingabemaske!$P30=2019,25*(1+2.5/Eingabemaske!$R30),IF(Eingabemaske!$P30=2023,21*(1+2.1/Eingabemaske!$R30)," ")))</f>
        <v xml:space="preserve"> </v>
      </c>
      <c r="U30" s="60" t="str">
        <f>IF(Eingabemaske!$P30=2015,IF(AND(Eingabemaske!$Q30&lt;=T30,Eingabemaske!$S30&lt;=1.05),"NEG","kein NEG"),IF(Eingabemaske!$P30=2019,IF(AND(Eingabemaske!$Q30&lt;=T30,Eingabemaske!$S30&lt;=0.95),"NEG","kein NEG"),IF(Eingabemaske!$P30=2023,IF(AND(Eingabemaske!$Q30&lt;=T30,Eingabemaske!$S30&lt;=0.95),"NEG","kein NEG")," ")))</f>
        <v xml:space="preserve"> </v>
      </c>
      <c r="V30" s="35" t="str">
        <f>IF(Eingabemaske!$U30&lt;&gt;" ",IF(Eingabemaske!$U30="NEG","ja","nein")," ")</f>
        <v xml:space="preserve"> </v>
      </c>
      <c r="W30" s="36"/>
      <c r="X30" s="36" t="str">
        <f>IF(AND(Eingabemaske!$N30="nein",Eingabemaske!$O30="anzeigen",Eingabemaske!$V30="nein",OR(Eingabemaske!$W30="ja",Eingabemaske!$W30="kein Sozialbau")),"anzeigen","nicht anzeigen")</f>
        <v>nicht anzeigen</v>
      </c>
    </row>
    <row r="31" spans="1:24">
      <c r="A31" s="22" t="str">
        <f>IF(B31&lt;&gt;"", MAX(A$6:A30)+1, "")</f>
        <v/>
      </c>
      <c r="C31" s="30"/>
      <c r="D31" s="29" t="str">
        <f t="shared" si="0"/>
        <v/>
      </c>
      <c r="E31" s="30"/>
      <c r="F31" s="22" t="str">
        <f>IFERROR(Eingabemaske!$E31/Eingabemaske!$C31,"k.A.")</f>
        <v>k.A.</v>
      </c>
      <c r="G31" s="30"/>
      <c r="H31" s="22" t="str">
        <f>IFERROR(Eingabemaske!$G31/Eingabemaske!$C31,"k.A.")</f>
        <v>k.A.</v>
      </c>
      <c r="I31" s="30"/>
      <c r="J31" s="30"/>
      <c r="K31" s="25" t="s">
        <v>28</v>
      </c>
      <c r="L31" s="35" t="s">
        <v>29</v>
      </c>
      <c r="M31" s="24" t="s">
        <v>30</v>
      </c>
      <c r="N31" s="36" t="str">
        <f>IF(Eingabemaske!$L31="ja","nein","")</f>
        <v>nein</v>
      </c>
      <c r="O31" s="24" t="str">
        <f>IF(D31&lt;&gt;"",IF(D31&gt;250,IF(Eingabemaske!$L31="ja","anzeigen",IF(OR(Eingabemaske!$M31="ja",Eingabemaske!$N31="ja"),"anzeigen","nicht anzeigen")),"nicht anzeigen"),"")</f>
        <v/>
      </c>
      <c r="P31" s="24"/>
      <c r="Q31" s="37" t="str">
        <f>IF(Eingabemaske!$P31="vor 2015", "EAW zu alt - keine Berechnung möglich"," ")</f>
        <v xml:space="preserve"> </v>
      </c>
      <c r="R31" s="24"/>
      <c r="S31" s="36"/>
      <c r="T31" s="59" t="str">
        <f>IF(Eingabemaske!$P31=2015,25*(1+2.5/Eingabemaske!$R31),IF(Eingabemaske!$P31=2019,25*(1+2.5/Eingabemaske!$R31),IF(Eingabemaske!$P31=2023,21*(1+2.1/Eingabemaske!$R31)," ")))</f>
        <v xml:space="preserve"> </v>
      </c>
      <c r="U31" s="60" t="str">
        <f>IF(Eingabemaske!$P31=2015,IF(AND(Eingabemaske!$Q31&lt;=T31,Eingabemaske!$S31&lt;=1.05),"NEG","kein NEG"),IF(Eingabemaske!$P31=2019,IF(AND(Eingabemaske!$Q31&lt;=T31,Eingabemaske!$S31&lt;=0.95),"NEG","kein NEG"),IF(Eingabemaske!$P31=2023,IF(AND(Eingabemaske!$Q31&lt;=T31,Eingabemaske!$S31&lt;=0.95),"NEG","kein NEG")," ")))</f>
        <v xml:space="preserve"> </v>
      </c>
      <c r="V31" s="35" t="str">
        <f>IF(Eingabemaske!$U31&lt;&gt;" ",IF(Eingabemaske!$U31="NEG","ja","nein")," ")</f>
        <v xml:space="preserve"> </v>
      </c>
      <c r="W31" s="36"/>
      <c r="X31" s="36" t="str">
        <f>IF(AND(Eingabemaske!$N31="nein",Eingabemaske!$O31="anzeigen",Eingabemaske!$V31="nein",OR(Eingabemaske!$W31="ja",Eingabemaske!$W31="kein Sozialbau")),"anzeigen","nicht anzeigen")</f>
        <v>nicht anzeigen</v>
      </c>
    </row>
    <row r="32" spans="1:24">
      <c r="A32" s="22" t="str">
        <f>IF(B32&lt;&gt;"", MAX(A$6:A31)+1, "")</f>
        <v/>
      </c>
      <c r="C32" s="30"/>
      <c r="D32" s="29" t="str">
        <f t="shared" si="0"/>
        <v/>
      </c>
      <c r="E32" s="30"/>
      <c r="F32" s="22" t="str">
        <f>IFERROR(Eingabemaske!$E32/Eingabemaske!$C32,"k.A.")</f>
        <v>k.A.</v>
      </c>
      <c r="G32" s="30"/>
      <c r="H32" s="22" t="str">
        <f>IFERROR(Eingabemaske!$G32/Eingabemaske!$C32,"k.A.")</f>
        <v>k.A.</v>
      </c>
      <c r="I32" s="30"/>
      <c r="J32" s="30"/>
      <c r="K32" s="25" t="s">
        <v>28</v>
      </c>
      <c r="L32" s="35" t="s">
        <v>29</v>
      </c>
      <c r="M32" s="24" t="s">
        <v>30</v>
      </c>
      <c r="N32" s="36" t="str">
        <f>IF(Eingabemaske!$L32="ja","nein","")</f>
        <v>nein</v>
      </c>
      <c r="O32" s="24" t="str">
        <f>IF(D32&lt;&gt;"",IF(D32&gt;250,IF(Eingabemaske!$L32="ja","anzeigen",IF(OR(Eingabemaske!$M32="ja",Eingabemaske!$N32="ja"),"anzeigen","nicht anzeigen")),"nicht anzeigen"),"")</f>
        <v/>
      </c>
      <c r="P32" s="24"/>
      <c r="Q32" s="37" t="str">
        <f>IF(Eingabemaske!$P32="vor 2015", "EAW zu alt - keine Berechnung möglich"," ")</f>
        <v xml:space="preserve"> </v>
      </c>
      <c r="R32" s="24"/>
      <c r="S32" s="36"/>
      <c r="T32" s="59" t="str">
        <f>IF(Eingabemaske!$P32=2015,25*(1+2.5/Eingabemaske!$R32),IF(Eingabemaske!$P32=2019,25*(1+2.5/Eingabemaske!$R32),IF(Eingabemaske!$P32=2023,21*(1+2.1/Eingabemaske!$R32)," ")))</f>
        <v xml:space="preserve"> </v>
      </c>
      <c r="U32" s="60" t="str">
        <f>IF(Eingabemaske!$P32=2015,IF(AND(Eingabemaske!$Q32&lt;=T32,Eingabemaske!$S32&lt;=1.05),"NEG","kein NEG"),IF(Eingabemaske!$P32=2019,IF(AND(Eingabemaske!$Q32&lt;=T32,Eingabemaske!$S32&lt;=0.95),"NEG","kein NEG"),IF(Eingabemaske!$P32=2023,IF(AND(Eingabemaske!$Q32&lt;=T32,Eingabemaske!$S32&lt;=0.95),"NEG","kein NEG")," ")))</f>
        <v xml:space="preserve"> </v>
      </c>
      <c r="V32" s="35" t="str">
        <f>IF(Eingabemaske!$U32&lt;&gt;" ",IF(Eingabemaske!$U32="NEG","ja","nein")," ")</f>
        <v xml:space="preserve"> </v>
      </c>
      <c r="W32" s="36"/>
      <c r="X32" s="36" t="str">
        <f>IF(AND(Eingabemaske!$N32="nein",Eingabemaske!$O32="anzeigen",Eingabemaske!$V32="nein",OR(Eingabemaske!$W32="ja",Eingabemaske!$W32="kein Sozialbau")),"anzeigen","nicht anzeigen")</f>
        <v>nicht anzeigen</v>
      </c>
    </row>
    <row r="33" spans="1:24">
      <c r="A33" s="22" t="str">
        <f>IF(B33&lt;&gt;"", MAX(A$6:A32)+1, "")</f>
        <v/>
      </c>
      <c r="C33" s="30"/>
      <c r="D33" s="29" t="str">
        <f t="shared" si="0"/>
        <v/>
      </c>
      <c r="E33" s="30"/>
      <c r="F33" s="22" t="str">
        <f>IFERROR(Eingabemaske!$E33/Eingabemaske!$C33,"k.A.")</f>
        <v>k.A.</v>
      </c>
      <c r="G33" s="30"/>
      <c r="H33" s="22" t="str">
        <f>IFERROR(Eingabemaske!$G33/Eingabemaske!$C33,"k.A.")</f>
        <v>k.A.</v>
      </c>
      <c r="I33" s="30"/>
      <c r="J33" s="30"/>
      <c r="K33" s="25" t="s">
        <v>28</v>
      </c>
      <c r="L33" s="35" t="s">
        <v>29</v>
      </c>
      <c r="M33" s="24" t="s">
        <v>30</v>
      </c>
      <c r="N33" s="36" t="str">
        <f>IF(Eingabemaske!$L33="ja","nein","")</f>
        <v>nein</v>
      </c>
      <c r="O33" s="24" t="str">
        <f>IF(D33&lt;&gt;"",IF(D33&gt;250,IF(Eingabemaske!$L33="ja","anzeigen",IF(OR(Eingabemaske!$M33="ja",Eingabemaske!$N33="ja"),"anzeigen","nicht anzeigen")),"nicht anzeigen"),"")</f>
        <v/>
      </c>
      <c r="P33" s="24"/>
      <c r="Q33" s="37" t="str">
        <f>IF(Eingabemaske!$P33="vor 2015", "EAW zu alt - keine Berechnung möglich"," ")</f>
        <v xml:space="preserve"> </v>
      </c>
      <c r="R33" s="24"/>
      <c r="S33" s="36"/>
      <c r="T33" s="59" t="str">
        <f>IF(Eingabemaske!$P33=2015,25*(1+2.5/Eingabemaske!$R33),IF(Eingabemaske!$P33=2019,25*(1+2.5/Eingabemaske!$R33),IF(Eingabemaske!$P33=2023,21*(1+2.1/Eingabemaske!$R33)," ")))</f>
        <v xml:space="preserve"> </v>
      </c>
      <c r="U33" s="60" t="str">
        <f>IF(Eingabemaske!$P33=2015,IF(AND(Eingabemaske!$Q33&lt;=T33,Eingabemaske!$S33&lt;=1.05),"NEG","kein NEG"),IF(Eingabemaske!$P33=2019,IF(AND(Eingabemaske!$Q33&lt;=T33,Eingabemaske!$S33&lt;=0.95),"NEG","kein NEG"),IF(Eingabemaske!$P33=2023,IF(AND(Eingabemaske!$Q33&lt;=T33,Eingabemaske!$S33&lt;=0.95),"NEG","kein NEG")," ")))</f>
        <v xml:space="preserve"> </v>
      </c>
      <c r="V33" s="35" t="str">
        <f>IF(Eingabemaske!$U33&lt;&gt;" ",IF(Eingabemaske!$U33="NEG","ja","nein")," ")</f>
        <v xml:space="preserve"> </v>
      </c>
      <c r="W33" s="36"/>
      <c r="X33" s="36" t="str">
        <f>IF(AND(Eingabemaske!$N33="nein",Eingabemaske!$O33="anzeigen",Eingabemaske!$V33="nein",OR(Eingabemaske!$W33="ja",Eingabemaske!$W33="kein Sozialbau")),"anzeigen","nicht anzeigen")</f>
        <v>nicht anzeigen</v>
      </c>
    </row>
    <row r="34" spans="1:24">
      <c r="A34" s="22" t="str">
        <f>IF(B34&lt;&gt;"", MAX(A$6:A33)+1, "")</f>
        <v/>
      </c>
      <c r="C34" s="30"/>
      <c r="D34" s="29" t="str">
        <f t="shared" si="0"/>
        <v/>
      </c>
      <c r="E34" s="30"/>
      <c r="F34" s="22" t="str">
        <f>IFERROR(Eingabemaske!$E34/Eingabemaske!$C34,"k.A.")</f>
        <v>k.A.</v>
      </c>
      <c r="G34" s="30"/>
      <c r="H34" s="22" t="str">
        <f>IFERROR(Eingabemaske!$G34/Eingabemaske!$C34,"k.A.")</f>
        <v>k.A.</v>
      </c>
      <c r="I34" s="30"/>
      <c r="J34" s="30"/>
      <c r="K34" s="25" t="s">
        <v>28</v>
      </c>
      <c r="L34" s="35" t="s">
        <v>29</v>
      </c>
      <c r="M34" s="24" t="s">
        <v>30</v>
      </c>
      <c r="N34" s="36" t="str">
        <f>IF(Eingabemaske!$L34="ja","nein","")</f>
        <v>nein</v>
      </c>
      <c r="O34" s="24" t="str">
        <f>IF(D34&lt;&gt;"",IF(D34&gt;250,IF(Eingabemaske!$L34="ja","anzeigen",IF(OR(Eingabemaske!$M34="ja",Eingabemaske!$N34="ja"),"anzeigen","nicht anzeigen")),"nicht anzeigen"),"")</f>
        <v/>
      </c>
      <c r="P34" s="24"/>
      <c r="Q34" s="37" t="str">
        <f>IF(Eingabemaske!$P34="vor 2015", "EAW zu alt - keine Berechnung möglich"," ")</f>
        <v xml:space="preserve"> </v>
      </c>
      <c r="R34" s="24"/>
      <c r="S34" s="36"/>
      <c r="T34" s="59" t="str">
        <f>IF(Eingabemaske!$P34=2015,25*(1+2.5/Eingabemaske!$R34),IF(Eingabemaske!$P34=2019,25*(1+2.5/Eingabemaske!$R34),IF(Eingabemaske!$P34=2023,21*(1+2.1/Eingabemaske!$R34)," ")))</f>
        <v xml:space="preserve"> </v>
      </c>
      <c r="U34" s="60" t="str">
        <f>IF(Eingabemaske!$P34=2015,IF(AND(Eingabemaske!$Q34&lt;=T34,Eingabemaske!$S34&lt;=1.05),"NEG","kein NEG"),IF(Eingabemaske!$P34=2019,IF(AND(Eingabemaske!$Q34&lt;=T34,Eingabemaske!$S34&lt;=0.95),"NEG","kein NEG"),IF(Eingabemaske!$P34=2023,IF(AND(Eingabemaske!$Q34&lt;=T34,Eingabemaske!$S34&lt;=0.95),"NEG","kein NEG")," ")))</f>
        <v xml:space="preserve"> </v>
      </c>
      <c r="V34" s="35" t="str">
        <f>IF(Eingabemaske!$U34&lt;&gt;" ",IF(Eingabemaske!$U34="NEG","ja","nein")," ")</f>
        <v xml:space="preserve"> </v>
      </c>
      <c r="W34" s="36"/>
      <c r="X34" s="36" t="str">
        <f>IF(AND(Eingabemaske!$N34="nein",Eingabemaske!$O34="anzeigen",Eingabemaske!$V34="nein",OR(Eingabemaske!$W34="ja",Eingabemaske!$W34="kein Sozialbau")),"anzeigen","nicht anzeigen")</f>
        <v>nicht anzeigen</v>
      </c>
    </row>
    <row r="35" spans="1:24" ht="15" thickBot="1">
      <c r="A35" s="22" t="str">
        <f>IF(B35&lt;&gt;"", MAX(A$6:A34)+1, "")</f>
        <v/>
      </c>
      <c r="C35" s="30"/>
      <c r="D35" s="29" t="str">
        <f t="shared" si="0"/>
        <v/>
      </c>
      <c r="E35" s="30"/>
      <c r="F35" s="22" t="str">
        <f>IFERROR(Eingabemaske!$E35/Eingabemaske!$C35,"k.A.")</f>
        <v>k.A.</v>
      </c>
      <c r="G35" s="30"/>
      <c r="H35" s="22" t="str">
        <f>IFERROR(Eingabemaske!$G35/Eingabemaske!$C35,"k.A.")</f>
        <v>k.A.</v>
      </c>
      <c r="I35" s="30"/>
      <c r="J35" s="30"/>
      <c r="K35" s="25" t="s">
        <v>28</v>
      </c>
      <c r="L35" s="35" t="s">
        <v>29</v>
      </c>
      <c r="M35" s="24" t="s">
        <v>30</v>
      </c>
      <c r="N35" s="36" t="str">
        <f>IF(Eingabemaske!$L35="ja","nein","")</f>
        <v>nein</v>
      </c>
      <c r="O35" s="24" t="str">
        <f>IF(D35&lt;&gt;"",IF(D35&gt;250,IF(Eingabemaske!$L35="ja","anzeigen",IF(OR(Eingabemaske!$M35="ja",Eingabemaske!$N35="ja"),"anzeigen","nicht anzeigen")),"nicht anzeigen"),"")</f>
        <v/>
      </c>
      <c r="P35" s="24"/>
      <c r="Q35" s="37" t="str">
        <f>IF(Eingabemaske!$P35="vor 2015", "EAW zu alt - keine Berechnung möglich"," ")</f>
        <v xml:space="preserve"> </v>
      </c>
      <c r="R35" s="24"/>
      <c r="S35" s="36"/>
      <c r="T35" s="59" t="str">
        <f>IF(Eingabemaske!$P35=2015,25*(1+2.5/Eingabemaske!$R35),IF(Eingabemaske!$P35=2019,25*(1+2.5/Eingabemaske!$R35),IF(Eingabemaske!$P35=2023,21*(1+2.1/Eingabemaske!$R35)," ")))</f>
        <v xml:space="preserve"> </v>
      </c>
      <c r="U35" s="60" t="str">
        <f>IF(Eingabemaske!$P35=2015,IF(AND(Eingabemaske!$Q35&lt;=T35,Eingabemaske!$S35&lt;=1.05),"NEG","kein NEG"),IF(Eingabemaske!$P35=2019,IF(AND(Eingabemaske!$Q35&lt;=T35,Eingabemaske!$S35&lt;=0.95),"NEG","kein NEG"),IF(Eingabemaske!$P35=2023,IF(AND(Eingabemaske!$Q35&lt;=T35,Eingabemaske!$S35&lt;=0.95),"NEG","kein NEG")," ")))</f>
        <v xml:space="preserve"> </v>
      </c>
      <c r="V35" s="35" t="str">
        <f>IF(Eingabemaske!$U35&lt;&gt;" ",IF(Eingabemaske!$U35="NEG","ja","nein")," ")</f>
        <v xml:space="preserve"> </v>
      </c>
      <c r="W35" s="36"/>
      <c r="X35" s="38" t="str">
        <f>IF(AND(Eingabemaske!$N35="nein",Eingabemaske!$O35="anzeigen",Eingabemaske!$V35="nein",OR(Eingabemaske!$W35="ja",Eingabemaske!$W35="kein Sozialbau")),"anzeigen","nicht anzeigen")</f>
        <v>nicht anzeigen</v>
      </c>
    </row>
    <row r="36" spans="1:24">
      <c r="A36" s="22" t="str">
        <f>IF(B36&lt;&gt;"", MAX(A$6:A35)+1, "")</f>
        <v/>
      </c>
      <c r="D36" s="29" t="str">
        <f t="shared" si="0"/>
        <v/>
      </c>
      <c r="F36" s="22" t="str">
        <f>IFERROR(Eingabemaske!$E36/Eingabemaske!$C36,"k.A.")</f>
        <v>k.A.</v>
      </c>
      <c r="H36" s="22" t="str">
        <f>IFERROR(Eingabemaske!$G36/Eingabemaske!$C36,"k.A.")</f>
        <v>k.A.</v>
      </c>
      <c r="K36" s="25" t="s">
        <v>28</v>
      </c>
      <c r="L36" s="35" t="s">
        <v>29</v>
      </c>
      <c r="M36" s="24" t="s">
        <v>30</v>
      </c>
      <c r="N36" s="36" t="str">
        <f>IF(Eingabemaske!$L36="ja","nein","")</f>
        <v>nein</v>
      </c>
      <c r="O36" s="25" t="str">
        <f>IF(D36&lt;&gt;"",IF(D36&gt;250,IF(Eingabemaske!$L36="ja","anzeigen",IF(OR(Eingabemaske!$M36="ja",Eingabemaske!$N36="ja"),"anzeigen","nicht anzeigen")),"nicht anzeigen"),"")</f>
        <v/>
      </c>
      <c r="Q36" s="37" t="str">
        <f>IF(Eingabemaske!$P36="vor 2015", "EAW zu alt - keine Berechnung möglich"," ")</f>
        <v xml:space="preserve"> </v>
      </c>
      <c r="S36" s="39"/>
      <c r="T36" s="59" t="str">
        <f>IF(Eingabemaske!$P36=2015,25*(1+2.5/Eingabemaske!$R36),IF(Eingabemaske!$P36=2019,25*(1+2.5/Eingabemaske!$R36),IF(Eingabemaske!$P36=2023,21*(1+2.1/Eingabemaske!$R36)," ")))</f>
        <v xml:space="preserve"> </v>
      </c>
      <c r="U36" s="60" t="str">
        <f>IF(Eingabemaske!$P36=2015,IF(AND(Eingabemaske!$Q36&lt;=T36,Eingabemaske!$S36&lt;=1.05),"NEG","kein NEG"),IF(Eingabemaske!$P36=2019,IF(AND(Eingabemaske!$Q36&lt;=T36,Eingabemaske!$S36&lt;=0.95),"NEG","kein NEG"),IF(Eingabemaske!$P36=2023,IF(AND(Eingabemaske!$Q36&lt;=T36,Eingabemaske!$S36&lt;=0.95),"NEG","kein NEG")," ")))</f>
        <v xml:space="preserve"> </v>
      </c>
      <c r="V36" s="40" t="str">
        <f>IF(Eingabemaske!$U36&lt;&gt;" ",IF(Eingabemaske!$U36="NEG","ja","nein")," ")</f>
        <v xml:space="preserve"> </v>
      </c>
      <c r="W36" s="39"/>
      <c r="X36" s="36" t="str">
        <f>IF(AND(Eingabemaske!$N36="nein",Eingabemaske!$O36="anzeigen",Eingabemaske!$V36="nein",OR(Eingabemaske!$W36="ja",Eingabemaske!$W36="kein Sozialbau")),"anzeigen","nicht anzeigen")</f>
        <v>nicht anzeigen</v>
      </c>
    </row>
    <row r="37" spans="1:24">
      <c r="A37" s="22" t="str">
        <f>IF(B37&lt;&gt;"", MAX(A$6:A36)+1, "")</f>
        <v/>
      </c>
      <c r="D37" s="29" t="str">
        <f t="shared" si="0"/>
        <v/>
      </c>
      <c r="F37" s="22" t="str">
        <f>IFERROR(Eingabemaske!$E37/Eingabemaske!$C37,"k.A.")</f>
        <v>k.A.</v>
      </c>
      <c r="H37" s="22" t="str">
        <f>IFERROR(Eingabemaske!$G37/Eingabemaske!$C37,"k.A.")</f>
        <v>k.A.</v>
      </c>
      <c r="K37" s="25" t="s">
        <v>28</v>
      </c>
      <c r="L37" s="35" t="s">
        <v>29</v>
      </c>
      <c r="M37" s="24" t="s">
        <v>30</v>
      </c>
      <c r="N37" s="36" t="str">
        <f>IF(Eingabemaske!$L37="ja","nein","")</f>
        <v>nein</v>
      </c>
      <c r="O37" s="25" t="str">
        <f>IF(D37&lt;&gt;"",IF(D37&gt;250,IF(Eingabemaske!$L37="ja","anzeigen",IF(OR(Eingabemaske!$M37="ja",Eingabemaske!$N37="ja"),"anzeigen","nicht anzeigen")),"nicht anzeigen"),"")</f>
        <v/>
      </c>
      <c r="Q37" s="37" t="str">
        <f>IF(Eingabemaske!$P37="vor 2015", "EAW zu alt - keine Berechnung möglich"," ")</f>
        <v xml:space="preserve"> </v>
      </c>
      <c r="S37" s="39"/>
      <c r="T37" s="59" t="str">
        <f>IF(Eingabemaske!$P37=2015,25*(1+2.5/Eingabemaske!$R37),IF(Eingabemaske!$P37=2019,25*(1+2.5/Eingabemaske!$R37),IF(Eingabemaske!$P37=2023,21*(1+2.1/Eingabemaske!$R37)," ")))</f>
        <v xml:space="preserve"> </v>
      </c>
      <c r="U37" s="60" t="str">
        <f>IF(Eingabemaske!$P37=2015,IF(AND(Eingabemaske!$Q37&lt;=T37,Eingabemaske!$S37&lt;=1.05),"NEG","kein NEG"),IF(Eingabemaske!$P37=2019,IF(AND(Eingabemaske!$Q37&lt;=T37,Eingabemaske!$S37&lt;=0.95),"NEG","kein NEG"),IF(Eingabemaske!$P37=2023,IF(AND(Eingabemaske!$Q37&lt;=T37,Eingabemaske!$S37&lt;=0.95),"NEG","kein NEG")," ")))</f>
        <v xml:space="preserve"> </v>
      </c>
      <c r="V37" s="40" t="str">
        <f>IF(Eingabemaske!$U37&lt;&gt;" ",IF(Eingabemaske!$U37="NEG","ja","nein")," ")</f>
        <v xml:space="preserve"> </v>
      </c>
      <c r="W37" s="39"/>
      <c r="X37" s="36" t="str">
        <f>IF(AND(Eingabemaske!$N37="nein",Eingabemaske!$O37="anzeigen",Eingabemaske!$V37="nein",OR(Eingabemaske!$W37="ja",Eingabemaske!$W37="kein Sozialbau")),"anzeigen","nicht anzeigen")</f>
        <v>nicht anzeigen</v>
      </c>
    </row>
    <row r="38" spans="1:24">
      <c r="A38" s="22" t="str">
        <f>IF(B38&lt;&gt;"", MAX(A$6:A37)+1, "")</f>
        <v/>
      </c>
      <c r="D38" s="29" t="str">
        <f t="shared" si="0"/>
        <v/>
      </c>
      <c r="F38" s="22" t="str">
        <f>IFERROR(Eingabemaske!$E38/Eingabemaske!$C38,"k.A.")</f>
        <v>k.A.</v>
      </c>
      <c r="H38" s="22" t="str">
        <f>IFERROR(Eingabemaske!$G38/Eingabemaske!$C38,"k.A.")</f>
        <v>k.A.</v>
      </c>
      <c r="K38" s="25" t="s">
        <v>28</v>
      </c>
      <c r="L38" s="35" t="s">
        <v>29</v>
      </c>
      <c r="M38" s="24" t="s">
        <v>30</v>
      </c>
      <c r="N38" s="36" t="str">
        <f>IF(Eingabemaske!$L38="ja","nein","")</f>
        <v>nein</v>
      </c>
      <c r="O38" s="25" t="str">
        <f>IF(D38&lt;&gt;"",IF(D38&gt;250,IF(Eingabemaske!$L38="ja","anzeigen",IF(OR(Eingabemaske!$M38="ja",Eingabemaske!$N38="ja"),"anzeigen","nicht anzeigen")),"nicht anzeigen"),"")</f>
        <v/>
      </c>
      <c r="Q38" s="37" t="str">
        <f>IF(Eingabemaske!$P38="vor 2015", "EAW zu alt - keine Berechnung möglich"," ")</f>
        <v xml:space="preserve"> </v>
      </c>
      <c r="S38" s="39"/>
      <c r="T38" s="59" t="str">
        <f>IF(Eingabemaske!$P38=2015,25*(1+2.5/Eingabemaske!$R38),IF(Eingabemaske!$P38=2019,25*(1+2.5/Eingabemaske!$R38),IF(Eingabemaske!$P38=2023,21*(1+2.1/Eingabemaske!$R38)," ")))</f>
        <v xml:space="preserve"> </v>
      </c>
      <c r="U38" s="60" t="str">
        <f>IF(Eingabemaske!$P38=2015,IF(AND(Eingabemaske!$Q38&lt;=T38,Eingabemaske!$S38&lt;=1.05),"NEG","kein NEG"),IF(Eingabemaske!$P38=2019,IF(AND(Eingabemaske!$Q38&lt;=T38,Eingabemaske!$S38&lt;=0.95),"NEG","kein NEG"),IF(Eingabemaske!$P38=2023,IF(AND(Eingabemaske!$Q38&lt;=T38,Eingabemaske!$S38&lt;=0.95),"NEG","kein NEG")," ")))</f>
        <v xml:space="preserve"> </v>
      </c>
      <c r="V38" s="40" t="str">
        <f>IF(Eingabemaske!$U38&lt;&gt;" ",IF(Eingabemaske!$U38="NEG","ja","nein")," ")</f>
        <v xml:space="preserve"> </v>
      </c>
      <c r="W38" s="39"/>
      <c r="X38" s="36" t="str">
        <f>IF(AND(Eingabemaske!$N38="nein",Eingabemaske!$O38="anzeigen",Eingabemaske!$V38="nein",OR(Eingabemaske!$W38="ja",Eingabemaske!$W38="kein Sozialbau")),"anzeigen","nicht anzeigen")</f>
        <v>nicht anzeigen</v>
      </c>
    </row>
    <row r="39" spans="1:24" ht="15" thickBot="1">
      <c r="C39" s="30">
        <f>SUBTOTAL(109,Tabelle3[konditionierte Bruttogrundfläche
 '[m2']])</f>
        <v>2956.76</v>
      </c>
      <c r="D39" s="30">
        <f>SUBTOTAL(109,Tabelle3[konditionierte
Nutzfläche '[m2']])</f>
        <v>2365.4080000000004</v>
      </c>
      <c r="E39" s="30">
        <f>SUBTOTAL(109,Tabelle3[Jahres Verbrauch  - Wärme
'[kWh']])</f>
        <v>0</v>
      </c>
      <c r="F39" s="30"/>
      <c r="G39" s="30">
        <f>SUBTOTAL(109,Tabelle3[Jahres Verbrauch - Strom
'[kWh']])</f>
        <v>22345</v>
      </c>
      <c r="H39" s="30"/>
      <c r="I39" s="30">
        <f>SUBTOTAL(109,Tabelle3[Jahres Verbrauch - Kälte '[kWh']])</f>
        <v>0</v>
      </c>
      <c r="J39" s="30">
        <f>SUM(J6:J38)</f>
        <v>0</v>
      </c>
      <c r="L39" s="41"/>
      <c r="M39" s="42"/>
      <c r="N39" s="38"/>
      <c r="O39" s="24"/>
      <c r="P39" s="24"/>
      <c r="Q39" s="43"/>
      <c r="R39" s="42"/>
      <c r="S39" s="38"/>
      <c r="T39" s="24"/>
      <c r="U39" s="24"/>
      <c r="V39" s="41"/>
      <c r="W39" s="38"/>
      <c r="X39" s="24"/>
    </row>
  </sheetData>
  <sheetProtection insertRows="0" insertHyperlinks="0" sort="0" autoFilter="0"/>
  <mergeCells count="7">
    <mergeCell ref="V4:W4"/>
    <mergeCell ref="A2:B2"/>
    <mergeCell ref="A1:B1"/>
    <mergeCell ref="L4:N4"/>
    <mergeCell ref="L3:N3"/>
    <mergeCell ref="Q4:S4"/>
    <mergeCell ref="Q3:W3"/>
  </mergeCells>
  <conditionalFormatting sqref="A6:A38">
    <cfRule type="expression" dxfId="54" priority="2">
      <formula>$O6="nicht anzeigen"</formula>
    </cfRule>
  </conditionalFormatting>
  <conditionalFormatting sqref="B6:W38">
    <cfRule type="expression" dxfId="53" priority="3">
      <formula>$O6="nicht anzeigen"</formula>
    </cfRule>
  </conditionalFormatting>
  <conditionalFormatting sqref="L6:N38">
    <cfRule type="expression" dxfId="52" priority="7">
      <formula>$C6=""</formula>
    </cfRule>
  </conditionalFormatting>
  <conditionalFormatting sqref="Q6:S38">
    <cfRule type="expression" dxfId="51" priority="1">
      <formula>$P6="vor 2015"</formula>
    </cfRule>
  </conditionalFormatting>
  <pageMargins left="0.7" right="0.7" top="0.78740157499999996" bottom="0.78740157499999996" header="0.3" footer="0.3"/>
  <pageSetup paperSize="9" scale="51" orientation="landscape" r:id="rId1"/>
  <ignoredErrors>
    <ignoredError sqref="D6:D7 Q6 N6:N38 D8:D38" unlockedFormula="1"/>
  </ignoredErrors>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57D69641-FCC8-4F43-BFE6-2B7F89520E31}">
          <x14:formula1>
            <xm:f>Tabelle2!$C$1:$C$4</xm:f>
          </x14:formula1>
          <xm:sqref>P6:P38</xm:sqref>
        </x14:dataValidation>
        <x14:dataValidation type="list" allowBlank="1" showInputMessage="1" showErrorMessage="1" xr:uid="{34D7BDFA-DE2B-492A-8AB7-ACECFB3E4409}">
          <x14:formula1>
            <xm:f>Tabelle2!$E$1:$E$3</xm:f>
          </x14:formula1>
          <xm:sqref>W6:W38</xm:sqref>
        </x14:dataValidation>
        <x14:dataValidation type="list" allowBlank="1" showInputMessage="1" showErrorMessage="1" xr:uid="{819B4CE9-06EA-4BEA-934A-FBCC705EE3B7}">
          <x14:formula1>
            <xm:f>Tabelle2!$B$1:$B$2</xm:f>
          </x14:formula1>
          <xm:sqref>V6:V38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277F-4620-4780-B98E-66540F7DC9F2}">
  <sheetPr>
    <pageSetUpPr fitToPage="1"/>
  </sheetPr>
  <dimension ref="B1:N50"/>
  <sheetViews>
    <sheetView showGridLines="0" tabSelected="1" zoomScale="85" zoomScaleNormal="85" workbookViewId="0">
      <selection activeCell="G4" sqref="G4"/>
    </sheetView>
  </sheetViews>
  <sheetFormatPr baseColWidth="10" defaultColWidth="11.5" defaultRowHeight="14.25"/>
  <cols>
    <col min="2" max="2" width="8.5" bestFit="1" customWidth="1"/>
    <col min="3" max="3" width="8.5" customWidth="1"/>
    <col min="4" max="5" width="8.5" hidden="1" customWidth="1"/>
    <col min="6" max="6" width="40.625" customWidth="1"/>
    <col min="7" max="7" width="22.375" customWidth="1"/>
    <col min="8" max="8" width="19.5" style="2" customWidth="1"/>
    <col min="9" max="9" width="22.375" customWidth="1"/>
    <col min="10" max="10" width="20.625" customWidth="1"/>
    <col min="11" max="11" width="22.375" customWidth="1"/>
    <col min="12" max="12" width="54.625" customWidth="1"/>
    <col min="13" max="14" width="11.5" hidden="1" customWidth="1"/>
  </cols>
  <sheetData>
    <row r="1" spans="2:14" ht="15">
      <c r="F1" s="86" t="str">
        <f>Eingabemaske!A1</f>
        <v>Gemeinde / GKZ</v>
      </c>
      <c r="G1" s="86"/>
    </row>
    <row r="2" spans="2:14">
      <c r="F2" s="2" t="str">
        <f>Eingabemaske!C1</f>
        <v>Mailberg</v>
      </c>
      <c r="G2" s="1">
        <f>Eingabemaske!D1</f>
        <v>31025</v>
      </c>
    </row>
    <row r="3" spans="2:14" ht="15">
      <c r="F3" s="86" t="str">
        <f>Eingabemaske!A2</f>
        <v>Erstellt am / durch</v>
      </c>
      <c r="G3" s="86"/>
    </row>
    <row r="4" spans="2:14">
      <c r="F4" s="21">
        <f>Eingabemaske!D2</f>
        <v>45931</v>
      </c>
      <c r="G4" s="1" t="e">
        <f>Eingabemaske!#REF!</f>
        <v>#REF!</v>
      </c>
    </row>
    <row r="5" spans="2:14" ht="15">
      <c r="F5" s="86" t="s">
        <v>31</v>
      </c>
      <c r="G5" s="86"/>
    </row>
    <row r="6" spans="2:14">
      <c r="F6" s="88">
        <f>Eingabemaske!C3</f>
        <v>2021</v>
      </c>
      <c r="G6" s="89"/>
    </row>
    <row r="8" spans="2:14" ht="18">
      <c r="B8" s="87" t="str">
        <f>"Gebäudeinventar - "&amp; F2 &amp;" - 2025, gem. Art 6 der Richtlinie (EU) 2023/1791"</f>
        <v>Gebäudeinventar - Mailberg - 2025, gem. Art 6 der Richtlinie (EU) 2023/1791</v>
      </c>
      <c r="C8" s="87"/>
      <c r="D8" s="87"/>
      <c r="E8" s="87"/>
      <c r="F8" s="87"/>
      <c r="G8" s="87"/>
      <c r="H8" s="87"/>
      <c r="I8" s="87"/>
      <c r="J8" s="87"/>
      <c r="K8" s="87"/>
      <c r="L8" s="87"/>
    </row>
    <row r="9" spans="2:14" ht="18">
      <c r="B9" s="11"/>
      <c r="C9" s="11"/>
      <c r="D9" s="11"/>
      <c r="E9" s="11"/>
      <c r="F9" s="11"/>
      <c r="G9" s="11"/>
      <c r="H9" s="61"/>
      <c r="I9" s="11"/>
      <c r="J9" s="11"/>
      <c r="K9" s="11"/>
      <c r="L9" s="11"/>
    </row>
    <row r="10" spans="2:14" ht="45">
      <c r="B10" s="4" t="str">
        <f>Eingabemaske!$A$5</f>
        <v>Lfd. 
Nummer</v>
      </c>
      <c r="C10" s="4"/>
      <c r="D10" s="4"/>
      <c r="E10" s="4"/>
      <c r="F10" s="4" t="str">
        <f>Eingabemaske!$B$5</f>
        <v>Gebäudebezeichnung</v>
      </c>
      <c r="G10" s="4" t="str">
        <f>Eingabemaske!$D$5</f>
        <v>konditionierte
Nutzfläche [m2]</v>
      </c>
      <c r="H10" s="4" t="str">
        <f>Eingabemaske!$E$5</f>
        <v>Jahres Verbrauch  - Wärme
[kWh]</v>
      </c>
      <c r="I10" s="4" t="str">
        <f>Eingabemaske!$G$5</f>
        <v>Jahres Verbrauch - Strom
[kWh]</v>
      </c>
      <c r="J10" s="4" t="str">
        <f>Eingabemaske!$I$5</f>
        <v>Jahres Verbrauch - Kälte [kWh]</v>
      </c>
      <c r="K10" s="4" t="str">
        <f>Eingabemaske!$J$5</f>
        <v>Jahres Verbrauch - Warmwasser [kWh]</v>
      </c>
      <c r="L10" s="4" t="str">
        <f>Eingabemaske!$K$5</f>
        <v>Link - Energieausweis</v>
      </c>
    </row>
    <row r="11" spans="2:14">
      <c r="B11" s="5">
        <v>1</v>
      </c>
      <c r="C11" s="5"/>
      <c r="D11" s="5">
        <f>ROW(A1)+NOT(Eingabemaske!O6="anzeigen")*1000</f>
        <v>1</v>
      </c>
      <c r="E11" s="5">
        <f>SMALL($D$11:$D$43,ROW(A1))</f>
        <v>1</v>
      </c>
      <c r="F11" s="5" t="str">
        <f>IFERROR(VLOOKUP($E11,Eingabemaske!$A$6:$Z$38,2,0),"")</f>
        <v>Volksschule</v>
      </c>
      <c r="G11" s="66">
        <f>IFERROR(VLOOKUP($E11,Eingabemaske!$A$6:$Z$38,4,0),"")</f>
        <v>555.00800000000004</v>
      </c>
      <c r="H11" s="67">
        <f>IFERROR(VLOOKUP($E11,Eingabemaske!$A$6:$Z$38,5,0),"")</f>
        <v>0</v>
      </c>
      <c r="I11" s="66">
        <f>IFERROR(VLOOKUP($E11,Eingabemaske!$A$6:$Z$38,7,0),"")</f>
        <v>5395</v>
      </c>
      <c r="J11" s="66">
        <f>IFERROR(VLOOKUP($E11,Eingabemaske!$A$6:$Z$38,9,0),"")</f>
        <v>0</v>
      </c>
      <c r="K11" s="66">
        <f>IFERROR(VLOOKUP($E11,Eingabemaske!$A$6:$Z$38,10,0),"")</f>
        <v>0</v>
      </c>
      <c r="L11" s="63" t="str">
        <f>IF(M11&lt;&gt;" ",HYPERLINK(N11,N11),"")</f>
        <v>kein EAW</v>
      </c>
      <c r="M11" s="19" t="str">
        <f t="array" ref="M11:M43">IF(NOT(ISBLANK(N11:N43)),IF(N11:N43="kein EAW","keine Daten","ok")," ")</f>
        <v>keine Daten</v>
      </c>
      <c r="N11" t="str">
        <f>IFERROR(VLOOKUP($E11,Eingabemaske!$A$6:$Z$38,11,0),"")</f>
        <v>kein EAW</v>
      </c>
    </row>
    <row r="12" spans="2:14">
      <c r="B12" s="1">
        <f>IF(F12&lt;&gt;"", MAX(B$11:B11)+1, "")</f>
        <v>2</v>
      </c>
      <c r="C12" s="1"/>
      <c r="D12" s="1">
        <f>ROW(A2)+NOT(Eingabemaske!O7="anzeigen")*1000</f>
        <v>2</v>
      </c>
      <c r="E12" s="1">
        <f t="shared" ref="E12:E43" si="0">SMALL($D$11:$D$43,ROW(A2))</f>
        <v>2</v>
      </c>
      <c r="F12" s="1" t="str">
        <f>IFERROR(VLOOKUP($E12,Eingabemaske!$A$6:$Z$38,2,0),"")</f>
        <v>Gemeindeamt</v>
      </c>
      <c r="G12" s="3">
        <f>IFERROR(VLOOKUP($E12,Eingabemaske!$A$6:$Z$38,4,0),"")</f>
        <v>280</v>
      </c>
      <c r="H12" s="68">
        <f>IFERROR(VLOOKUP($E12,Eingabemaske!$A$6:$Z$38,5,0),"")</f>
        <v>0</v>
      </c>
      <c r="I12" s="3">
        <f>IFERROR(VLOOKUP($E12,Eingabemaske!$A$6:$Z$38,7,0),"")</f>
        <v>2343</v>
      </c>
      <c r="J12" s="3">
        <f>IFERROR(VLOOKUP($E12,Eingabemaske!$A$6:$Z$38,9,0),"")</f>
        <v>0</v>
      </c>
      <c r="K12" s="3">
        <f>IFERROR(VLOOKUP($E12,Eingabemaske!$A$6:$Z$38,10,0),"")</f>
        <v>0</v>
      </c>
      <c r="L12" s="64" t="str">
        <f t="shared" ref="L12:L43" si="1">IF(M12&lt;&gt;" ",HYPERLINK(N12,N12),"")</f>
        <v>kein EAW</v>
      </c>
      <c r="M12" s="19" t="str">
        <v>keine Daten</v>
      </c>
      <c r="N12" t="str">
        <f>IFERROR(VLOOKUP($E12,Eingabemaske!$A$6:$Z$38,11,0),"")</f>
        <v>kein EAW</v>
      </c>
    </row>
    <row r="13" spans="2:14">
      <c r="B13" s="5">
        <f>IF(F13&lt;&gt;"", MAX(B$11:B12)+1, "")</f>
        <v>3</v>
      </c>
      <c r="C13" s="5"/>
      <c r="D13" s="5">
        <f>ROW(A3)+NOT(Eingabemaske!O8="anzeigen")*1000</f>
        <v>3</v>
      </c>
      <c r="E13" s="5">
        <f t="shared" si="0"/>
        <v>3</v>
      </c>
      <c r="F13" s="5" t="str">
        <f>IFERROR(VLOOKUP($E13,Eingabemaske!$A$6:$Z$38,2,0),"")</f>
        <v>Kindergarten</v>
      </c>
      <c r="G13" s="66">
        <f>IFERROR(VLOOKUP($E13,Eingabemaske!$A$6:$Z$38,4,0),"")</f>
        <v>368</v>
      </c>
      <c r="H13" s="67">
        <f>IFERROR(VLOOKUP($E13,Eingabemaske!$A$6:$Z$38,5,0),"")</f>
        <v>0</v>
      </c>
      <c r="I13" s="66">
        <f>IFERROR(VLOOKUP($E13,Eingabemaske!$A$6:$Z$38,7,0),"")</f>
        <v>5148</v>
      </c>
      <c r="J13" s="66">
        <f>IFERROR(VLOOKUP($E13,Eingabemaske!$A$6:$Z$38,9,0),"")</f>
        <v>0</v>
      </c>
      <c r="K13" s="66">
        <f>IFERROR(VLOOKUP($E13,Eingabemaske!$A$6:$Z$38,10,0),"")</f>
        <v>0</v>
      </c>
      <c r="L13" s="63" t="str">
        <f t="shared" si="1"/>
        <v>kein EAW</v>
      </c>
      <c r="M13" s="19" t="str">
        <v>keine Daten</v>
      </c>
      <c r="N13" t="str">
        <f>IFERROR(VLOOKUP($E13,Eingabemaske!$A$6:$Z$38,11,0),"")</f>
        <v>kein EAW</v>
      </c>
    </row>
    <row r="14" spans="2:14">
      <c r="B14" s="1">
        <f>IF(F14&lt;&gt;"", MAX(B$11:B13)+1, "")</f>
        <v>4</v>
      </c>
      <c r="C14" s="1"/>
      <c r="D14" s="1">
        <f>ROW(A4)+NOT(Eingabemaske!O9="anzeigen")*1000</f>
        <v>1004</v>
      </c>
      <c r="E14" s="1">
        <f t="shared" si="0"/>
        <v>6</v>
      </c>
      <c r="F14" s="1" t="str">
        <f>IFERROR(VLOOKUP($E14,Eingabemaske!$A$6:$Z$38,2,0),"")</f>
        <v>Arzthaus</v>
      </c>
      <c r="G14" s="3">
        <f>IFERROR(VLOOKUP($E14,Eingabemaske!$A$6:$Z$38,4,0),"")</f>
        <v>403.20000000000005</v>
      </c>
      <c r="H14" s="68">
        <f>IFERROR(VLOOKUP($E14,Eingabemaske!$A$6:$Z$38,5,0),"")</f>
        <v>0</v>
      </c>
      <c r="I14" s="3" t="str">
        <f>IFERROR(VLOOKUP($E14,Eingabemaske!$A$6:$Z$38,7,0),"")</f>
        <v>vermietet</v>
      </c>
      <c r="J14" s="3">
        <f>IFERROR(VLOOKUP($E14,Eingabemaske!$A$6:$Z$38,9,0),"")</f>
        <v>0</v>
      </c>
      <c r="K14" s="3">
        <f>IFERROR(VLOOKUP($E14,Eingabemaske!$A$6:$Z$38,10,0),"")</f>
        <v>0</v>
      </c>
      <c r="L14" s="64" t="str">
        <f t="shared" si="1"/>
        <v>kein EAW</v>
      </c>
      <c r="M14" s="19" t="str">
        <v>keine Daten</v>
      </c>
      <c r="N14" t="str">
        <f>IFERROR(VLOOKUP($E14,Eingabemaske!$A$6:$Z$38,11,0),"")</f>
        <v>kein EAW</v>
      </c>
    </row>
    <row r="15" spans="2:14">
      <c r="B15" s="5">
        <f>IF(F15&lt;&gt;"", MAX(B$11:B14)+1, "")</f>
        <v>5</v>
      </c>
      <c r="C15" s="5"/>
      <c r="D15" s="5">
        <f>ROW(A5)+NOT(Eingabemaske!O10="anzeigen")*1000</f>
        <v>1005</v>
      </c>
      <c r="E15" s="5">
        <f t="shared" si="0"/>
        <v>7</v>
      </c>
      <c r="F15" s="5" t="str">
        <f>IFERROR(VLOOKUP($E15,Eingabemaske!$A$6:$Z$38,2,0),"")</f>
        <v>Kauf-/Wohnhaus 151</v>
      </c>
      <c r="G15" s="66">
        <f>IFERROR(VLOOKUP($E15,Eingabemaske!$A$6:$Z$38,4,0),"")</f>
        <v>393.6</v>
      </c>
      <c r="H15" s="69">
        <f>IFERROR(VLOOKUP($E15,Eingabemaske!$A$6:$Z$38,5,0),"")</f>
        <v>0</v>
      </c>
      <c r="I15" s="66" t="str">
        <f>IFERROR(VLOOKUP($E15,Eingabemaske!$A$6:$Z$38,7,0),"")</f>
        <v>vermietet</v>
      </c>
      <c r="J15" s="66">
        <f>IFERROR(VLOOKUP($E15,Eingabemaske!$A$6:$Z$38,9,0),"")</f>
        <v>0</v>
      </c>
      <c r="K15" s="66">
        <f>IFERROR(VLOOKUP($E15,Eingabemaske!$A$6:$Z$38,10,0),"")</f>
        <v>0</v>
      </c>
      <c r="L15" s="63" t="str">
        <f t="shared" si="1"/>
        <v>kein EAW</v>
      </c>
      <c r="M15" s="19" t="str">
        <v>keine Daten</v>
      </c>
      <c r="N15" t="str">
        <f>IFERROR(VLOOKUP($E15,Eingabemaske!$A$6:$Z$38,11,0),"")</f>
        <v>kein EAW</v>
      </c>
    </row>
    <row r="16" spans="2:14">
      <c r="B16" s="1" t="str">
        <f>IF(F16&lt;&gt;"", MAX(B$11:B15)+1, "")</f>
        <v/>
      </c>
      <c r="C16" s="1"/>
      <c r="D16" s="1">
        <f>ROW(A6)+NOT(Eingabemaske!O11="anzeigen")*1000</f>
        <v>6</v>
      </c>
      <c r="E16" s="1">
        <f t="shared" si="0"/>
        <v>1004</v>
      </c>
      <c r="F16" s="1" t="str">
        <f>IFERROR(VLOOKUP($E16,Eingabemaske!$A$6:$Z$38,2,0),"")</f>
        <v/>
      </c>
      <c r="G16" s="3" t="str">
        <f>IFERROR(VLOOKUP($E16,Eingabemaske!$A$6:$Z$38,4,0),"")</f>
        <v/>
      </c>
      <c r="H16" s="70" t="str">
        <f>IFERROR(VLOOKUP($E16,Eingabemaske!$A$6:$Z$38,5,0),"")</f>
        <v/>
      </c>
      <c r="I16" s="3" t="str">
        <f>IFERROR(VLOOKUP($E16,Eingabemaske!$A$6:$Z$38,7,0),"")</f>
        <v/>
      </c>
      <c r="J16" s="3" t="str">
        <f>IFERROR(VLOOKUP($E16,Eingabemaske!$A$6:$Z$38,9,0),"")</f>
        <v/>
      </c>
      <c r="K16" s="3" t="str">
        <f>IFERROR(VLOOKUP($E16,Eingabemaske!$A$6:$Z$38,10,0),"")</f>
        <v/>
      </c>
      <c r="L16" s="64" t="str">
        <f t="shared" si="1"/>
        <v/>
      </c>
      <c r="M16" s="19" t="str">
        <v>ok</v>
      </c>
      <c r="N16" t="str">
        <f>IFERROR(VLOOKUP($E16,Eingabemaske!$A$6:$Z$38,11,0),"")</f>
        <v/>
      </c>
    </row>
    <row r="17" spans="2:14">
      <c r="B17" s="5" t="str">
        <f>IF(F17&lt;&gt;"", MAX(B$11:B16)+1, "")</f>
        <v/>
      </c>
      <c r="C17" s="5"/>
      <c r="D17" s="5">
        <f>ROW(A7)+NOT(Eingabemaske!O12="anzeigen")*1000</f>
        <v>7</v>
      </c>
      <c r="E17" s="5">
        <f t="shared" si="0"/>
        <v>1005</v>
      </c>
      <c r="F17" s="5" t="str">
        <f>IFERROR(VLOOKUP($E17,Eingabemaske!$A$6:$Z$38,2,0),"")</f>
        <v/>
      </c>
      <c r="G17" s="66" t="str">
        <f>IFERROR(VLOOKUP($E17,Eingabemaske!$A$6:$Z$38,4,0),"")</f>
        <v/>
      </c>
      <c r="H17" s="69" t="str">
        <f>IFERROR(VLOOKUP($E17,Eingabemaske!$A$6:$Z$38,5,0),"")</f>
        <v/>
      </c>
      <c r="I17" s="66" t="str">
        <f>IFERROR(VLOOKUP($E17,Eingabemaske!$A$6:$Z$38,7,0),"")</f>
        <v/>
      </c>
      <c r="J17" s="66" t="str">
        <f>IFERROR(VLOOKUP($E17,Eingabemaske!$A$6:$Z$38,9,0),"")</f>
        <v/>
      </c>
      <c r="K17" s="66" t="str">
        <f>IFERROR(VLOOKUP($E17,Eingabemaske!$A$6:$Z$38,10,0),"")</f>
        <v/>
      </c>
      <c r="L17" s="63" t="str">
        <f t="shared" si="1"/>
        <v/>
      </c>
      <c r="M17" s="19" t="str">
        <v>ok</v>
      </c>
      <c r="N17" t="str">
        <f>IFERROR(VLOOKUP($E17,Eingabemaske!$A$6:$Z$38,11,0),"")</f>
        <v/>
      </c>
    </row>
    <row r="18" spans="2:14">
      <c r="B18" s="1" t="str">
        <f>IF(F18&lt;&gt;"", MAX(B$11:B17)+1, "")</f>
        <v/>
      </c>
      <c r="C18" s="1"/>
      <c r="D18" s="1">
        <f>ROW(A8)+NOT(Eingabemaske!O13="anzeigen")*1000</f>
        <v>1008</v>
      </c>
      <c r="E18" s="1">
        <f t="shared" si="0"/>
        <v>1008</v>
      </c>
      <c r="F18" s="1" t="str">
        <f>IFERROR(VLOOKUP($E18,Eingabemaske!$A$6:$Z$38,2,0),"")</f>
        <v/>
      </c>
      <c r="G18" s="3" t="str">
        <f>IFERROR(VLOOKUP($E18,Eingabemaske!$A$6:$Z$38,4,0),"")</f>
        <v/>
      </c>
      <c r="H18" s="70" t="str">
        <f>IFERROR(VLOOKUP($E18,Eingabemaske!$A$6:$Z$38,5,0),"")</f>
        <v/>
      </c>
      <c r="I18" s="3" t="str">
        <f>IFERROR(VLOOKUP($E18,Eingabemaske!$A$6:$Z$38,7,0),"")</f>
        <v/>
      </c>
      <c r="J18" s="3" t="str">
        <f>IFERROR(VLOOKUP($E18,Eingabemaske!$A$6:$Z$38,9,0),"")</f>
        <v/>
      </c>
      <c r="K18" s="3" t="str">
        <f>IFERROR(VLOOKUP($E18,Eingabemaske!$A$6:$Z$38,10,0),"")</f>
        <v/>
      </c>
      <c r="L18" s="64" t="str">
        <f t="shared" si="1"/>
        <v/>
      </c>
      <c r="M18" s="19" t="str">
        <v>ok</v>
      </c>
      <c r="N18" t="str">
        <f>IFERROR(VLOOKUP($E18,Eingabemaske!$A$6:$Z$38,11,0),"")</f>
        <v/>
      </c>
    </row>
    <row r="19" spans="2:14">
      <c r="B19" s="5" t="str">
        <f>IF(F19&lt;&gt;"", MAX(B$11:B18)+1, "")</f>
        <v/>
      </c>
      <c r="C19" s="5"/>
      <c r="D19" s="5">
        <f>ROW(A9)+NOT(Eingabemaske!O14="anzeigen")*1000</f>
        <v>1009</v>
      </c>
      <c r="E19" s="5">
        <f t="shared" si="0"/>
        <v>1009</v>
      </c>
      <c r="F19" s="5" t="str">
        <f>IFERROR(VLOOKUP($E19,Eingabemaske!$A$6:$Z$38,2,0),"")</f>
        <v/>
      </c>
      <c r="G19" s="66" t="str">
        <f>IFERROR(VLOOKUP($E19,Eingabemaske!$A$6:$Z$38,4,0),"")</f>
        <v/>
      </c>
      <c r="H19" s="69" t="str">
        <f>IFERROR(VLOOKUP($E19,Eingabemaske!$A$6:$Z$38,5,0),"")</f>
        <v/>
      </c>
      <c r="I19" s="66" t="str">
        <f>IFERROR(VLOOKUP($E19,Eingabemaske!$A$6:$Z$38,7,0),"")</f>
        <v/>
      </c>
      <c r="J19" s="66" t="str">
        <f>IFERROR(VLOOKUP($E19,Eingabemaske!$A$6:$Z$38,9,0),"")</f>
        <v/>
      </c>
      <c r="K19" s="66" t="str">
        <f>IFERROR(VLOOKUP($E19,Eingabemaske!$A$6:$Z$38,10,0),"")</f>
        <v/>
      </c>
      <c r="L19" s="63" t="str">
        <f t="shared" si="1"/>
        <v/>
      </c>
      <c r="M19" s="19" t="str">
        <v>ok</v>
      </c>
      <c r="N19" t="str">
        <f>IFERROR(VLOOKUP($E19,Eingabemaske!$A$6:$Z$38,11,0),"")</f>
        <v/>
      </c>
    </row>
    <row r="20" spans="2:14">
      <c r="B20" s="1" t="str">
        <f>IF(F20&lt;&gt;"", MAX(B$11:B19)+1, "")</f>
        <v/>
      </c>
      <c r="C20" s="1"/>
      <c r="D20" s="1">
        <f>ROW(A10)+NOT(Eingabemaske!O15="anzeigen")*1000</f>
        <v>1010</v>
      </c>
      <c r="E20" s="1">
        <f t="shared" si="0"/>
        <v>1010</v>
      </c>
      <c r="F20" s="1" t="str">
        <f>IFERROR(VLOOKUP($E20,Eingabemaske!$A$6:$Z$38,2,0),"")</f>
        <v/>
      </c>
      <c r="G20" s="3" t="str">
        <f>IFERROR(VLOOKUP($E20,Eingabemaske!$A$6:$Z$38,4,0),"")</f>
        <v/>
      </c>
      <c r="H20" s="70" t="str">
        <f>IFERROR(VLOOKUP($E20,Eingabemaske!$A$6:$Z$38,5,0),"")</f>
        <v/>
      </c>
      <c r="I20" s="3" t="str">
        <f>IFERROR(VLOOKUP($E20,Eingabemaske!$A$6:$Z$38,7,0),"")</f>
        <v/>
      </c>
      <c r="J20" s="3" t="str">
        <f>IFERROR(VLOOKUP($E20,Eingabemaske!$A$6:$Z$38,9,0),"")</f>
        <v/>
      </c>
      <c r="K20" s="3" t="str">
        <f>IFERROR(VLOOKUP($E20,Eingabemaske!$A$6:$Z$38,10,0),"")</f>
        <v/>
      </c>
      <c r="L20" s="64" t="str">
        <f t="shared" si="1"/>
        <v/>
      </c>
      <c r="M20" s="19" t="str">
        <v>ok</v>
      </c>
      <c r="N20" t="str">
        <f>IFERROR(VLOOKUP($E20,Eingabemaske!$A$6:$Z$38,11,0),"")</f>
        <v/>
      </c>
    </row>
    <row r="21" spans="2:14">
      <c r="B21" s="5" t="str">
        <f>IF(F21&lt;&gt;"", MAX(B$11:B20)+1, "")</f>
        <v/>
      </c>
      <c r="C21" s="5"/>
      <c r="D21" s="5">
        <f>ROW(A11)+NOT(Eingabemaske!O16="anzeigen")*1000</f>
        <v>1011</v>
      </c>
      <c r="E21" s="5">
        <f t="shared" si="0"/>
        <v>1011</v>
      </c>
      <c r="F21" s="5" t="str">
        <f>IFERROR(VLOOKUP($E21,Eingabemaske!$A$6:$Z$38,2,0),"")</f>
        <v/>
      </c>
      <c r="G21" s="66" t="str">
        <f>IFERROR(VLOOKUP($E21,Eingabemaske!$A$6:$Z$38,4,0),"")</f>
        <v/>
      </c>
      <c r="H21" s="69" t="str">
        <f>IFERROR(VLOOKUP($E21,Eingabemaske!$A$6:$Z$38,5,0),"")</f>
        <v/>
      </c>
      <c r="I21" s="66" t="str">
        <f>IFERROR(VLOOKUP($E21,Eingabemaske!$A$6:$Z$38,7,0),"")</f>
        <v/>
      </c>
      <c r="J21" s="66" t="str">
        <f>IFERROR(VLOOKUP($E21,Eingabemaske!$A$6:$Z$38,9,0),"")</f>
        <v/>
      </c>
      <c r="K21" s="66" t="str">
        <f>IFERROR(VLOOKUP($E21,Eingabemaske!$A$6:$Z$38,10,0),"")</f>
        <v/>
      </c>
      <c r="L21" s="63" t="str">
        <f t="shared" si="1"/>
        <v/>
      </c>
      <c r="M21" s="19" t="str">
        <v>ok</v>
      </c>
      <c r="N21" t="str">
        <f>IFERROR(VLOOKUP($E21,Eingabemaske!$A$6:$Z$38,11,0),"")</f>
        <v/>
      </c>
    </row>
    <row r="22" spans="2:14">
      <c r="B22" s="1" t="str">
        <f>IF(F22&lt;&gt;"", MAX(B$11:B21)+1, "")</f>
        <v/>
      </c>
      <c r="C22" s="1"/>
      <c r="D22" s="1">
        <f>ROW(A12)+NOT(Eingabemaske!O17="anzeigen")*1000</f>
        <v>1012</v>
      </c>
      <c r="E22" s="1">
        <f t="shared" si="0"/>
        <v>1012</v>
      </c>
      <c r="F22" s="1" t="str">
        <f>IFERROR(VLOOKUP($E22,Eingabemaske!$A$6:$Z$38,2,0),"")</f>
        <v/>
      </c>
      <c r="G22" s="3" t="str">
        <f>IFERROR(VLOOKUP($E22,Eingabemaske!$A$6:$Z$38,4,0),"")</f>
        <v/>
      </c>
      <c r="H22" s="70" t="str">
        <f>IFERROR(VLOOKUP($E22,Eingabemaske!$A$6:$Z$38,5,0),"")</f>
        <v/>
      </c>
      <c r="I22" s="3" t="str">
        <f>IFERROR(VLOOKUP($E22,Eingabemaske!$A$6:$Z$38,7,0),"")</f>
        <v/>
      </c>
      <c r="J22" s="3" t="str">
        <f>IFERROR(VLOOKUP($E22,Eingabemaske!$A$6:$Z$38,9,0),"")</f>
        <v/>
      </c>
      <c r="K22" s="3" t="str">
        <f>IFERROR(VLOOKUP($E22,Eingabemaske!$A$6:$Z$38,10,0),"")</f>
        <v/>
      </c>
      <c r="L22" s="64" t="str">
        <f t="shared" si="1"/>
        <v/>
      </c>
      <c r="M22" s="19" t="str">
        <v>ok</v>
      </c>
      <c r="N22" t="str">
        <f>IFERROR(VLOOKUP($E22,Eingabemaske!$A$6:$Z$38,11,0),"")</f>
        <v/>
      </c>
    </row>
    <row r="23" spans="2:14">
      <c r="B23" s="5" t="str">
        <f>IF(F23&lt;&gt;"", MAX(B$11:B22)+1, "")</f>
        <v/>
      </c>
      <c r="C23" s="5"/>
      <c r="D23" s="5">
        <f>ROW(A13)+NOT(Eingabemaske!O18="anzeigen")*1000</f>
        <v>1013</v>
      </c>
      <c r="E23" s="5">
        <f t="shared" si="0"/>
        <v>1013</v>
      </c>
      <c r="F23" s="5" t="str">
        <f>IFERROR(VLOOKUP($E23,Eingabemaske!$A$6:$Z$38,2,0),"")</f>
        <v/>
      </c>
      <c r="G23" s="66" t="str">
        <f>IFERROR(VLOOKUP($E23,Eingabemaske!$A$6:$Z$38,4,0),"")</f>
        <v/>
      </c>
      <c r="H23" s="69" t="str">
        <f>IFERROR(VLOOKUP($E23,Eingabemaske!$A$6:$Z$38,5,0),"")</f>
        <v/>
      </c>
      <c r="I23" s="66" t="str">
        <f>IFERROR(VLOOKUP($E23,Eingabemaske!$A$6:$Z$38,7,0),"")</f>
        <v/>
      </c>
      <c r="J23" s="66" t="str">
        <f>IFERROR(VLOOKUP($E23,Eingabemaske!$A$6:$Z$38,9,0),"")</f>
        <v/>
      </c>
      <c r="K23" s="66" t="str">
        <f>IFERROR(VLOOKUP($E23,Eingabemaske!$A$6:$Z$38,10,0),"")</f>
        <v/>
      </c>
      <c r="L23" s="63" t="str">
        <f t="shared" si="1"/>
        <v/>
      </c>
      <c r="M23" s="19" t="str">
        <v>ok</v>
      </c>
      <c r="N23" t="str">
        <f>IFERROR(VLOOKUP($E23,Eingabemaske!$A$6:$Z$38,11,0),"")</f>
        <v/>
      </c>
    </row>
    <row r="24" spans="2:14">
      <c r="B24" s="1" t="str">
        <f>IF(F24&lt;&gt;"", MAX(B$11:B23)+1, "")</f>
        <v/>
      </c>
      <c r="C24" s="1"/>
      <c r="D24" s="1">
        <f>ROW(A14)+NOT(Eingabemaske!O19="anzeigen")*1000</f>
        <v>1014</v>
      </c>
      <c r="E24" s="1">
        <f t="shared" si="0"/>
        <v>1014</v>
      </c>
      <c r="F24" s="1" t="str">
        <f>IFERROR(VLOOKUP($E24,Eingabemaske!$A$6:$Z$38,2,0),"")</f>
        <v/>
      </c>
      <c r="G24" s="3" t="str">
        <f>IFERROR(VLOOKUP($E24,Eingabemaske!$A$6:$Z$38,4,0),"")</f>
        <v/>
      </c>
      <c r="H24" s="70" t="str">
        <f>IFERROR(VLOOKUP($E24,Eingabemaske!$A$6:$Z$38,5,0),"")</f>
        <v/>
      </c>
      <c r="I24" s="3" t="str">
        <f>IFERROR(VLOOKUP($E24,Eingabemaske!$A$6:$Z$38,7,0),"")</f>
        <v/>
      </c>
      <c r="J24" s="3" t="str">
        <f>IFERROR(VLOOKUP($E24,Eingabemaske!$A$6:$Z$38,9,0),"")</f>
        <v/>
      </c>
      <c r="K24" s="3" t="str">
        <f>IFERROR(VLOOKUP($E24,Eingabemaske!$A$6:$Z$38,10,0),"")</f>
        <v/>
      </c>
      <c r="L24" s="64" t="str">
        <f t="shared" si="1"/>
        <v/>
      </c>
      <c r="M24" s="19" t="str">
        <v>ok</v>
      </c>
      <c r="N24" t="str">
        <f>IFERROR(VLOOKUP($E24,Eingabemaske!$A$6:$Z$38,11,0),"")</f>
        <v/>
      </c>
    </row>
    <row r="25" spans="2:14">
      <c r="B25" s="5" t="str">
        <f>IF(F25&lt;&gt;"", MAX(B$11:B24)+1, "")</f>
        <v/>
      </c>
      <c r="C25" s="5"/>
      <c r="D25" s="5">
        <f>ROW(A15)+NOT(Eingabemaske!O20="anzeigen")*1000</f>
        <v>1015</v>
      </c>
      <c r="E25" s="5">
        <f t="shared" si="0"/>
        <v>1015</v>
      </c>
      <c r="F25" s="5" t="str">
        <f>IFERROR(VLOOKUP($E25,Eingabemaske!$A$6:$Z$38,2,0),"")</f>
        <v/>
      </c>
      <c r="G25" s="66" t="str">
        <f>IFERROR(VLOOKUP($E25,Eingabemaske!$A$6:$Z$38,4,0),"")</f>
        <v/>
      </c>
      <c r="H25" s="69" t="str">
        <f>IFERROR(VLOOKUP($E25,Eingabemaske!$A$6:$Z$38,5,0),"")</f>
        <v/>
      </c>
      <c r="I25" s="66" t="str">
        <f>IFERROR(VLOOKUP($E25,Eingabemaske!$A$6:$Z$38,7,0),"")</f>
        <v/>
      </c>
      <c r="J25" s="66" t="str">
        <f>IFERROR(VLOOKUP($E25,Eingabemaske!$A$6:$Z$38,9,0),"")</f>
        <v/>
      </c>
      <c r="K25" s="66" t="str">
        <f>IFERROR(VLOOKUP($E25,Eingabemaske!$A$6:$Z$38,10,0),"")</f>
        <v/>
      </c>
      <c r="L25" s="63" t="str">
        <f t="shared" si="1"/>
        <v/>
      </c>
      <c r="M25" s="19" t="str">
        <v>ok</v>
      </c>
      <c r="N25" t="str">
        <f>IFERROR(VLOOKUP($E25,Eingabemaske!$A$6:$Z$38,11,0),"")</f>
        <v/>
      </c>
    </row>
    <row r="26" spans="2:14">
      <c r="B26" s="1" t="str">
        <f>IF(F26&lt;&gt;"", MAX(B$11:B25)+1, "")</f>
        <v/>
      </c>
      <c r="C26" s="1"/>
      <c r="D26" s="1">
        <f>ROW(A16)+NOT(Eingabemaske!O21="anzeigen")*1000</f>
        <v>1016</v>
      </c>
      <c r="E26" s="1">
        <f t="shared" si="0"/>
        <v>1016</v>
      </c>
      <c r="F26" s="1" t="str">
        <f>IFERROR(VLOOKUP($E26,Eingabemaske!$A$6:$Z$38,2,0),"")</f>
        <v/>
      </c>
      <c r="G26" s="3" t="str">
        <f>IFERROR(VLOOKUP($E26,Eingabemaske!$A$6:$Z$38,4,0),"")</f>
        <v/>
      </c>
      <c r="H26" s="70" t="str">
        <f>IFERROR(VLOOKUP($E26,Eingabemaske!$A$6:$Z$38,5,0),"")</f>
        <v/>
      </c>
      <c r="I26" s="3" t="str">
        <f>IFERROR(VLOOKUP($E26,Eingabemaske!$A$6:$Z$38,7,0),"")</f>
        <v/>
      </c>
      <c r="J26" s="3" t="str">
        <f>IFERROR(VLOOKUP($E26,Eingabemaske!$A$6:$Z$38,9,0),"")</f>
        <v/>
      </c>
      <c r="K26" s="3" t="str">
        <f>IFERROR(VLOOKUP($E26,Eingabemaske!$A$6:$Z$38,10,0),"")</f>
        <v/>
      </c>
      <c r="L26" s="64" t="str">
        <f t="shared" si="1"/>
        <v/>
      </c>
      <c r="M26" s="19" t="str">
        <v>ok</v>
      </c>
      <c r="N26" t="str">
        <f>IFERROR(VLOOKUP($E26,Eingabemaske!$A$6:$Z$38,11,0),"")</f>
        <v/>
      </c>
    </row>
    <row r="27" spans="2:14">
      <c r="B27" s="5" t="str">
        <f>IF(F27&lt;&gt;"", MAX(B$11:B26)+1, "")</f>
        <v/>
      </c>
      <c r="C27" s="5"/>
      <c r="D27" s="5">
        <f>ROW(A17)+NOT(Eingabemaske!O22="anzeigen")*1000</f>
        <v>1017</v>
      </c>
      <c r="E27" s="5">
        <f t="shared" si="0"/>
        <v>1017</v>
      </c>
      <c r="F27" s="5" t="str">
        <f>IFERROR(VLOOKUP($E27,Eingabemaske!$A$6:$Z$38,2,0),"")</f>
        <v/>
      </c>
      <c r="G27" s="66" t="str">
        <f>IFERROR(VLOOKUP($E27,Eingabemaske!$A$6:$Z$38,4,0),"")</f>
        <v/>
      </c>
      <c r="H27" s="69" t="str">
        <f>IFERROR(VLOOKUP($E27,Eingabemaske!$A$6:$Z$38,5,0),"")</f>
        <v/>
      </c>
      <c r="I27" s="66" t="str">
        <f>IFERROR(VLOOKUP($E27,Eingabemaske!$A$6:$Z$38,7,0),"")</f>
        <v/>
      </c>
      <c r="J27" s="66" t="str">
        <f>IFERROR(VLOOKUP($E27,Eingabemaske!$A$6:$Z$38,9,0),"")</f>
        <v/>
      </c>
      <c r="K27" s="66" t="str">
        <f>IFERROR(VLOOKUP($E27,Eingabemaske!$A$6:$Z$38,10,0),"")</f>
        <v/>
      </c>
      <c r="L27" s="63" t="str">
        <f t="shared" si="1"/>
        <v/>
      </c>
      <c r="M27" s="19" t="str">
        <v>ok</v>
      </c>
      <c r="N27" t="str">
        <f>IFERROR(VLOOKUP($E27,Eingabemaske!$A$6:$Z$38,11,0),"")</f>
        <v/>
      </c>
    </row>
    <row r="28" spans="2:14">
      <c r="B28" s="1" t="str">
        <f>IF(F28&lt;&gt;"", MAX(B$11:B27)+1, "")</f>
        <v/>
      </c>
      <c r="C28" s="1"/>
      <c r="D28" s="1">
        <f>ROW(A18)+NOT(Eingabemaske!O23="anzeigen")*1000</f>
        <v>1018</v>
      </c>
      <c r="E28" s="1">
        <f t="shared" si="0"/>
        <v>1018</v>
      </c>
      <c r="F28" s="1" t="str">
        <f>IFERROR(VLOOKUP($E28,Eingabemaske!$A$6:$Z$38,2,0),"")</f>
        <v/>
      </c>
      <c r="G28" s="3" t="str">
        <f>IFERROR(VLOOKUP($E28,Eingabemaske!$A$6:$Z$38,4,0),"")</f>
        <v/>
      </c>
      <c r="H28" s="70" t="str">
        <f>IFERROR(VLOOKUP($E28,Eingabemaske!$A$6:$Z$38,5,0),"")</f>
        <v/>
      </c>
      <c r="I28" s="3" t="str">
        <f>IFERROR(VLOOKUP($E28,Eingabemaske!$A$6:$Z$38,7,0),"")</f>
        <v/>
      </c>
      <c r="J28" s="3" t="str">
        <f>IFERROR(VLOOKUP($E28,Eingabemaske!$A$6:$Z$38,9,0),"")</f>
        <v/>
      </c>
      <c r="K28" s="3" t="str">
        <f>IFERROR(VLOOKUP($E28,Eingabemaske!$A$6:$Z$38,10,0),"")</f>
        <v/>
      </c>
      <c r="L28" s="64" t="str">
        <f t="shared" si="1"/>
        <v/>
      </c>
      <c r="M28" s="19" t="str">
        <v>ok</v>
      </c>
      <c r="N28" t="str">
        <f>IFERROR(VLOOKUP($E28,Eingabemaske!$A$6:$Z$38,11,0),"")</f>
        <v/>
      </c>
    </row>
    <row r="29" spans="2:14">
      <c r="B29" s="5" t="str">
        <f>IF(F29&lt;&gt;"", MAX(B$11:B28)+1, "")</f>
        <v/>
      </c>
      <c r="C29" s="5"/>
      <c r="D29" s="5">
        <f>ROW(A19)+NOT(Eingabemaske!O24="anzeigen")*1000</f>
        <v>1019</v>
      </c>
      <c r="E29" s="5">
        <f t="shared" si="0"/>
        <v>1019</v>
      </c>
      <c r="F29" s="5" t="str">
        <f>IFERROR(VLOOKUP($E29,Eingabemaske!$A$6:$Z$38,2,0),"")</f>
        <v/>
      </c>
      <c r="G29" s="66" t="str">
        <f>IFERROR(VLOOKUP($E29,Eingabemaske!$A$6:$Z$38,4,0),"")</f>
        <v/>
      </c>
      <c r="H29" s="69" t="str">
        <f>IFERROR(VLOOKUP($E29,Eingabemaske!$A$6:$Z$38,5,0),"")</f>
        <v/>
      </c>
      <c r="I29" s="66" t="str">
        <f>IFERROR(VLOOKUP($E29,Eingabemaske!$A$6:$Z$38,7,0),"")</f>
        <v/>
      </c>
      <c r="J29" s="66" t="str">
        <f>IFERROR(VLOOKUP($E29,Eingabemaske!$A$6:$Z$38,9,0),"")</f>
        <v/>
      </c>
      <c r="K29" s="66" t="str">
        <f>IFERROR(VLOOKUP($E29,Eingabemaske!$A$6:$Z$38,10,0),"")</f>
        <v/>
      </c>
      <c r="L29" s="63" t="str">
        <f t="shared" si="1"/>
        <v/>
      </c>
      <c r="M29" s="19" t="str">
        <v>ok</v>
      </c>
      <c r="N29" t="str">
        <f>IFERROR(VLOOKUP($E29,Eingabemaske!$A$6:$Z$38,11,0),"")</f>
        <v/>
      </c>
    </row>
    <row r="30" spans="2:14">
      <c r="B30" s="1" t="str">
        <f>IF(F30&lt;&gt;"", MAX(B$11:B29)+1, "")</f>
        <v/>
      </c>
      <c r="C30" s="1"/>
      <c r="D30" s="1">
        <f>ROW(A20)+NOT(Eingabemaske!O25="anzeigen")*1000</f>
        <v>1020</v>
      </c>
      <c r="E30" s="1">
        <f t="shared" si="0"/>
        <v>1020</v>
      </c>
      <c r="F30" s="1" t="str">
        <f>IFERROR(VLOOKUP($E30,Eingabemaske!$A$6:$Z$38,2,0),"")</f>
        <v/>
      </c>
      <c r="G30" s="3" t="str">
        <f>IFERROR(VLOOKUP($E30,Eingabemaske!$A$6:$Z$38,4,0),"")</f>
        <v/>
      </c>
      <c r="H30" s="70" t="str">
        <f>IFERROR(VLOOKUP($E30,Eingabemaske!$A$6:$Z$38,5,0),"")</f>
        <v/>
      </c>
      <c r="I30" s="3" t="str">
        <f>IFERROR(VLOOKUP($E30,Eingabemaske!$A$6:$Z$38,7,0),"")</f>
        <v/>
      </c>
      <c r="J30" s="3" t="str">
        <f>IFERROR(VLOOKUP($E30,Eingabemaske!$A$6:$Z$38,9,0),"")</f>
        <v/>
      </c>
      <c r="K30" s="3" t="str">
        <f>IFERROR(VLOOKUP($E30,Eingabemaske!$A$6:$Z$38,10,0),"")</f>
        <v/>
      </c>
      <c r="L30" s="64" t="str">
        <f t="shared" si="1"/>
        <v/>
      </c>
      <c r="M30" s="19" t="str">
        <v>ok</v>
      </c>
      <c r="N30" t="str">
        <f>IFERROR(VLOOKUP($E30,Eingabemaske!$A$6:$Z$38,11,0),"")</f>
        <v/>
      </c>
    </row>
    <row r="31" spans="2:14">
      <c r="B31" s="5" t="str">
        <f>IF(F31&lt;&gt;"", MAX(B$11:B30)+1, "")</f>
        <v/>
      </c>
      <c r="C31" s="5"/>
      <c r="D31" s="5">
        <f>ROW(A21)+NOT(Eingabemaske!O26="anzeigen")*1000</f>
        <v>1021</v>
      </c>
      <c r="E31" s="5">
        <f t="shared" si="0"/>
        <v>1021</v>
      </c>
      <c r="F31" s="5" t="str">
        <f>IFERROR(VLOOKUP($E31,Eingabemaske!$A$6:$Z$38,2,0),"")</f>
        <v/>
      </c>
      <c r="G31" s="66" t="str">
        <f>IFERROR(VLOOKUP($E31,Eingabemaske!$A$6:$Z$38,4,0),"")</f>
        <v/>
      </c>
      <c r="H31" s="69" t="str">
        <f>IFERROR(VLOOKUP($E31,Eingabemaske!$A$6:$Z$38,5,0),"")</f>
        <v/>
      </c>
      <c r="I31" s="66" t="str">
        <f>IFERROR(VLOOKUP($E31,Eingabemaske!$A$6:$Z$38,7,0),"")</f>
        <v/>
      </c>
      <c r="J31" s="66" t="str">
        <f>IFERROR(VLOOKUP($E31,Eingabemaske!$A$6:$Z$38,9,0),"")</f>
        <v/>
      </c>
      <c r="K31" s="66" t="str">
        <f>IFERROR(VLOOKUP($E31,Eingabemaske!$A$6:$Z$38,10,0),"")</f>
        <v/>
      </c>
      <c r="L31" s="63" t="str">
        <f t="shared" si="1"/>
        <v/>
      </c>
      <c r="M31" s="19" t="str">
        <v>ok</v>
      </c>
      <c r="N31" t="str">
        <f>IFERROR(VLOOKUP($E31,Eingabemaske!$A$6:$Z$38,11,0),"")</f>
        <v/>
      </c>
    </row>
    <row r="32" spans="2:14">
      <c r="B32" s="1" t="str">
        <f>IF(F32&lt;&gt;"", MAX(B$11:B31)+1, "")</f>
        <v/>
      </c>
      <c r="C32" s="1"/>
      <c r="D32" s="1">
        <f>ROW(A22)+NOT(Eingabemaske!O27="anzeigen")*1000</f>
        <v>1022</v>
      </c>
      <c r="E32" s="1">
        <f t="shared" si="0"/>
        <v>1022</v>
      </c>
      <c r="F32" s="1" t="str">
        <f>IFERROR(VLOOKUP($E32,Eingabemaske!$A$6:$Z$38,2,0),"")</f>
        <v/>
      </c>
      <c r="G32" s="3" t="str">
        <f>IFERROR(VLOOKUP($E32,Eingabemaske!$A$6:$Z$38,4,0),"")</f>
        <v/>
      </c>
      <c r="H32" s="70" t="str">
        <f>IFERROR(VLOOKUP($E32,Eingabemaske!$A$6:$Z$38,5,0),"")</f>
        <v/>
      </c>
      <c r="I32" s="3" t="str">
        <f>IFERROR(VLOOKUP($E32,Eingabemaske!$A$6:$Z$38,7,0),"")</f>
        <v/>
      </c>
      <c r="J32" s="3" t="str">
        <f>IFERROR(VLOOKUP($E32,Eingabemaske!$A$6:$Z$38,9,0),"")</f>
        <v/>
      </c>
      <c r="K32" s="3" t="str">
        <f>IFERROR(VLOOKUP($E32,Eingabemaske!$A$6:$Z$38,10,0),"")</f>
        <v/>
      </c>
      <c r="L32" s="64" t="str">
        <f t="shared" si="1"/>
        <v/>
      </c>
      <c r="M32" s="19" t="str">
        <v>ok</v>
      </c>
      <c r="N32" t="str">
        <f>IFERROR(VLOOKUP($E32,Eingabemaske!$A$6:$Z$38,11,0),"")</f>
        <v/>
      </c>
    </row>
    <row r="33" spans="2:14">
      <c r="B33" s="5" t="str">
        <f>IF(F33&lt;&gt;"", MAX(B$11:B32)+1, "")</f>
        <v/>
      </c>
      <c r="C33" s="5"/>
      <c r="D33" s="5">
        <f>ROW(A23)+NOT(Eingabemaske!O28="anzeigen")*1000</f>
        <v>1023</v>
      </c>
      <c r="E33" s="5">
        <f t="shared" si="0"/>
        <v>1023</v>
      </c>
      <c r="F33" s="5" t="str">
        <f>IFERROR(VLOOKUP($E33,Eingabemaske!$A$6:$Z$38,2,0),"")</f>
        <v/>
      </c>
      <c r="G33" s="66" t="str">
        <f>IFERROR(VLOOKUP($E33,Eingabemaske!$A$6:$Z$38,4,0),"")</f>
        <v/>
      </c>
      <c r="H33" s="69" t="str">
        <f>IFERROR(VLOOKUP($E33,Eingabemaske!$A$6:$Z$38,5,0),"")</f>
        <v/>
      </c>
      <c r="I33" s="66" t="str">
        <f>IFERROR(VLOOKUP($E33,Eingabemaske!$A$6:$Z$38,7,0),"")</f>
        <v/>
      </c>
      <c r="J33" s="66" t="str">
        <f>IFERROR(VLOOKUP($E33,Eingabemaske!$A$6:$Z$38,9,0),"")</f>
        <v/>
      </c>
      <c r="K33" s="66" t="str">
        <f>IFERROR(VLOOKUP($E33,Eingabemaske!$A$6:$Z$38,10,0),"")</f>
        <v/>
      </c>
      <c r="L33" s="63" t="str">
        <f t="shared" si="1"/>
        <v/>
      </c>
      <c r="M33" s="19" t="str">
        <v>ok</v>
      </c>
      <c r="N33" t="str">
        <f>IFERROR(VLOOKUP($E33,Eingabemaske!$A$6:$Z$38,11,0),"")</f>
        <v/>
      </c>
    </row>
    <row r="34" spans="2:14">
      <c r="B34" s="1" t="str">
        <f>IF(F34&lt;&gt;"", MAX(B$11:B33)+1, "")</f>
        <v/>
      </c>
      <c r="C34" s="1"/>
      <c r="D34" s="1">
        <f>ROW(A24)+NOT(Eingabemaske!O29="anzeigen")*1000</f>
        <v>1024</v>
      </c>
      <c r="E34" s="1">
        <f t="shared" si="0"/>
        <v>1024</v>
      </c>
      <c r="F34" s="1" t="str">
        <f>IFERROR(VLOOKUP($E34,Eingabemaske!$A$6:$Z$38,2,0),"")</f>
        <v/>
      </c>
      <c r="G34" s="3" t="str">
        <f>IFERROR(VLOOKUP($E34,Eingabemaske!$A$6:$Z$38,4,0),"")</f>
        <v/>
      </c>
      <c r="H34" s="70" t="str">
        <f>IFERROR(VLOOKUP($E34,Eingabemaske!$A$6:$Z$38,5,0),"")</f>
        <v/>
      </c>
      <c r="I34" s="3" t="str">
        <f>IFERROR(VLOOKUP($E34,Eingabemaske!$A$6:$Z$38,7,0),"")</f>
        <v/>
      </c>
      <c r="J34" s="3" t="str">
        <f>IFERROR(VLOOKUP($E34,Eingabemaske!$A$6:$Z$38,9,0),"")</f>
        <v/>
      </c>
      <c r="K34" s="3" t="str">
        <f>IFERROR(VLOOKUP($E34,Eingabemaske!$A$6:$Z$38,10,0),"")</f>
        <v/>
      </c>
      <c r="L34" s="64" t="str">
        <f t="shared" si="1"/>
        <v/>
      </c>
      <c r="M34" s="19" t="str">
        <v>ok</v>
      </c>
      <c r="N34" t="str">
        <f>IFERROR(VLOOKUP($E34,Eingabemaske!$A$6:$Z$38,11,0),"")</f>
        <v/>
      </c>
    </row>
    <row r="35" spans="2:14">
      <c r="B35" s="5" t="str">
        <f>IF(F35&lt;&gt;"", MAX(B$11:B34)+1, "")</f>
        <v/>
      </c>
      <c r="C35" s="5"/>
      <c r="D35" s="5">
        <f>ROW(A25)+NOT(Eingabemaske!O30="anzeigen")*1000</f>
        <v>1025</v>
      </c>
      <c r="E35" s="5">
        <f t="shared" si="0"/>
        <v>1025</v>
      </c>
      <c r="F35" s="5" t="str">
        <f>IFERROR(VLOOKUP($E35,Eingabemaske!$A$6:$Z$38,2,0),"")</f>
        <v/>
      </c>
      <c r="G35" s="66" t="str">
        <f>IFERROR(VLOOKUP($E35,Eingabemaske!$A$6:$Z$38,4,0),"")</f>
        <v/>
      </c>
      <c r="H35" s="69" t="str">
        <f>IFERROR(VLOOKUP($E35,Eingabemaske!$A$6:$Z$38,5,0),"")</f>
        <v/>
      </c>
      <c r="I35" s="66" t="str">
        <f>IFERROR(VLOOKUP($E35,Eingabemaske!$A$6:$Z$38,7,0),"")</f>
        <v/>
      </c>
      <c r="J35" s="66" t="str">
        <f>IFERROR(VLOOKUP($E35,Eingabemaske!$A$6:$Z$38,9,0),"")</f>
        <v/>
      </c>
      <c r="K35" s="66" t="str">
        <f>IFERROR(VLOOKUP($E35,Eingabemaske!$A$6:$Z$38,10,0),"")</f>
        <v/>
      </c>
      <c r="L35" s="63" t="str">
        <f t="shared" si="1"/>
        <v/>
      </c>
      <c r="M35" s="19" t="str">
        <v>ok</v>
      </c>
      <c r="N35" t="str">
        <f>IFERROR(VLOOKUP($E35,Eingabemaske!$A$6:$Z$38,11,0),"")</f>
        <v/>
      </c>
    </row>
    <row r="36" spans="2:14">
      <c r="B36" s="1" t="str">
        <f>IF(F36&lt;&gt;"", MAX(B$11:B35)+1, "")</f>
        <v/>
      </c>
      <c r="C36" s="1"/>
      <c r="D36" s="1">
        <f>ROW(A26)+NOT(Eingabemaske!O31="anzeigen")*1000</f>
        <v>1026</v>
      </c>
      <c r="E36" s="1">
        <f t="shared" si="0"/>
        <v>1026</v>
      </c>
      <c r="F36" s="1" t="str">
        <f>IFERROR(VLOOKUP($E36,Eingabemaske!$A$6:$Z$38,2,0),"")</f>
        <v/>
      </c>
      <c r="G36" s="3" t="str">
        <f>IFERROR(VLOOKUP($E36,Eingabemaske!$A$6:$Z$38,4,0),"")</f>
        <v/>
      </c>
      <c r="H36" s="70" t="str">
        <f>IFERROR(VLOOKUP($E36,Eingabemaske!$A$6:$Z$38,5,0),"")</f>
        <v/>
      </c>
      <c r="I36" s="3" t="str">
        <f>IFERROR(VLOOKUP($E36,Eingabemaske!$A$6:$Z$38,7,0),"")</f>
        <v/>
      </c>
      <c r="J36" s="3" t="str">
        <f>IFERROR(VLOOKUP($E36,Eingabemaske!$A$6:$Z$38,9,0),"")</f>
        <v/>
      </c>
      <c r="K36" s="3" t="str">
        <f>IFERROR(VLOOKUP($E36,Eingabemaske!$A$6:$Z$38,10,0),"")</f>
        <v/>
      </c>
      <c r="L36" s="64" t="str">
        <f t="shared" si="1"/>
        <v/>
      </c>
      <c r="M36" s="19" t="str">
        <v>ok</v>
      </c>
      <c r="N36" t="str">
        <f>IFERROR(VLOOKUP($E36,Eingabemaske!$A$6:$Z$38,11,0),"")</f>
        <v/>
      </c>
    </row>
    <row r="37" spans="2:14">
      <c r="B37" s="5" t="str">
        <f>IF(F37&lt;&gt;"", MAX(B$11:B36)+1, "")</f>
        <v/>
      </c>
      <c r="C37" s="5"/>
      <c r="D37" s="5">
        <f>ROW(A27)+NOT(Eingabemaske!O32="anzeigen")*1000</f>
        <v>1027</v>
      </c>
      <c r="E37" s="5">
        <f t="shared" si="0"/>
        <v>1027</v>
      </c>
      <c r="F37" s="5" t="str">
        <f>IFERROR(VLOOKUP($E37,Eingabemaske!$A$6:$Z$38,2,0),"")</f>
        <v/>
      </c>
      <c r="G37" s="66" t="str">
        <f>IFERROR(VLOOKUP($E37,Eingabemaske!$A$6:$Z$38,4,0),"")</f>
        <v/>
      </c>
      <c r="H37" s="69" t="str">
        <f>IFERROR(VLOOKUP($E37,Eingabemaske!$A$6:$Z$38,5,0),"")</f>
        <v/>
      </c>
      <c r="I37" s="66" t="str">
        <f>IFERROR(VLOOKUP($E37,Eingabemaske!$A$6:$Z$38,7,0),"")</f>
        <v/>
      </c>
      <c r="J37" s="66" t="str">
        <f>IFERROR(VLOOKUP($E37,Eingabemaske!$A$6:$Z$38,9,0),"")</f>
        <v/>
      </c>
      <c r="K37" s="66" t="str">
        <f>IFERROR(VLOOKUP($E37,Eingabemaske!$A$6:$Z$38,10,0),"")</f>
        <v/>
      </c>
      <c r="L37" s="63" t="str">
        <f t="shared" si="1"/>
        <v/>
      </c>
      <c r="M37" s="19" t="str">
        <v>ok</v>
      </c>
      <c r="N37" t="str">
        <f>IFERROR(VLOOKUP($E37,Eingabemaske!$A$6:$Z$38,11,0),"")</f>
        <v/>
      </c>
    </row>
    <row r="38" spans="2:14">
      <c r="B38" s="1" t="str">
        <f>IF(F38&lt;&gt;"", MAX(B$11:B37)+1, "")</f>
        <v/>
      </c>
      <c r="C38" s="1"/>
      <c r="D38" s="1">
        <f>ROW(A28)+NOT(Eingabemaske!O33="anzeigen")*1000</f>
        <v>1028</v>
      </c>
      <c r="E38" s="1">
        <f t="shared" si="0"/>
        <v>1028</v>
      </c>
      <c r="F38" s="1" t="str">
        <f>IFERROR(VLOOKUP($E38,Eingabemaske!$A$6:$Z$38,2,0),"")</f>
        <v/>
      </c>
      <c r="G38" s="3" t="str">
        <f>IFERROR(VLOOKUP($E38,Eingabemaske!$A$6:$Z$38,4,0),"")</f>
        <v/>
      </c>
      <c r="H38" s="70" t="str">
        <f>IFERROR(VLOOKUP($E38,Eingabemaske!$A$6:$Z$38,5,0),"")</f>
        <v/>
      </c>
      <c r="I38" s="3" t="str">
        <f>IFERROR(VLOOKUP($E38,Eingabemaske!$A$6:$Z$38,7,0),"")</f>
        <v/>
      </c>
      <c r="J38" s="3" t="str">
        <f>IFERROR(VLOOKUP($E38,Eingabemaske!$A$6:$Z$38,9,0),"")</f>
        <v/>
      </c>
      <c r="K38" s="3" t="str">
        <f>IFERROR(VLOOKUP($E38,Eingabemaske!$A$6:$Z$38,10,0),"")</f>
        <v/>
      </c>
      <c r="L38" s="64" t="str">
        <f t="shared" si="1"/>
        <v/>
      </c>
      <c r="M38" s="19" t="str">
        <v>ok</v>
      </c>
      <c r="N38" t="str">
        <f>IFERROR(VLOOKUP($E38,Eingabemaske!$A$6:$Z$38,11,0),"")</f>
        <v/>
      </c>
    </row>
    <row r="39" spans="2:14">
      <c r="B39" s="5" t="str">
        <f>IF(F39&lt;&gt;"", MAX(B$11:B38)+1, "")</f>
        <v/>
      </c>
      <c r="C39" s="5"/>
      <c r="D39" s="5">
        <f>ROW(A29)+NOT(Eingabemaske!O34="anzeigen")*1000</f>
        <v>1029</v>
      </c>
      <c r="E39" s="5">
        <f t="shared" si="0"/>
        <v>1029</v>
      </c>
      <c r="F39" s="5" t="str">
        <f>IFERROR(VLOOKUP($E39,Eingabemaske!$A$6:$Z$38,2,0),"")</f>
        <v/>
      </c>
      <c r="G39" s="66" t="str">
        <f>IFERROR(VLOOKUP($E39,Eingabemaske!$A$6:$Z$38,4,0),"")</f>
        <v/>
      </c>
      <c r="H39" s="69" t="str">
        <f>IFERROR(VLOOKUP($E39,Eingabemaske!$A$6:$Z$38,5,0),"")</f>
        <v/>
      </c>
      <c r="I39" s="66" t="str">
        <f>IFERROR(VLOOKUP($E39,Eingabemaske!$A$6:$Z$38,7,0),"")</f>
        <v/>
      </c>
      <c r="J39" s="66" t="str">
        <f>IFERROR(VLOOKUP($E39,Eingabemaske!$A$6:$Z$38,9,0),"")</f>
        <v/>
      </c>
      <c r="K39" s="66" t="str">
        <f>IFERROR(VLOOKUP($E39,Eingabemaske!$A$6:$Z$38,10,0),"")</f>
        <v/>
      </c>
      <c r="L39" s="63" t="str">
        <f t="shared" si="1"/>
        <v/>
      </c>
      <c r="M39" s="19" t="str">
        <v>ok</v>
      </c>
      <c r="N39" t="str">
        <f>IFERROR(VLOOKUP($E39,Eingabemaske!$A$6:$Z$38,11,0),"")</f>
        <v/>
      </c>
    </row>
    <row r="40" spans="2:14">
      <c r="B40" s="1" t="str">
        <f>IF(F40&lt;&gt;"", MAX(B$11:B39)+1, "")</f>
        <v/>
      </c>
      <c r="C40" s="1"/>
      <c r="D40" s="1">
        <f>ROW(A30)+NOT(Eingabemaske!O35="anzeigen")*1000</f>
        <v>1030</v>
      </c>
      <c r="E40" s="1">
        <f t="shared" si="0"/>
        <v>1030</v>
      </c>
      <c r="F40" s="1" t="str">
        <f>IFERROR(VLOOKUP($E40,Eingabemaske!$A$6:$Z$38,2,0),"")</f>
        <v/>
      </c>
      <c r="G40" s="3" t="str">
        <f>IFERROR(VLOOKUP($E40,Eingabemaske!$A$6:$Z$38,4,0),"")</f>
        <v/>
      </c>
      <c r="H40" s="70" t="str">
        <f>IFERROR(VLOOKUP($E40,Eingabemaske!$A$6:$Z$38,5,0),"")</f>
        <v/>
      </c>
      <c r="I40" s="3" t="str">
        <f>IFERROR(VLOOKUP($E40,Eingabemaske!$A$6:$Z$38,7,0),"")</f>
        <v/>
      </c>
      <c r="J40" s="3" t="str">
        <f>IFERROR(VLOOKUP($E40,Eingabemaske!$A$6:$Z$38,9,0),"")</f>
        <v/>
      </c>
      <c r="K40" s="3" t="str">
        <f>IFERROR(VLOOKUP($E40,Eingabemaske!$A$6:$Z$38,10,0),"")</f>
        <v/>
      </c>
      <c r="L40" s="64" t="str">
        <f t="shared" si="1"/>
        <v/>
      </c>
      <c r="M40" s="19" t="str">
        <v>ok</v>
      </c>
      <c r="N40" t="str">
        <f>IFERROR(VLOOKUP($E40,Eingabemaske!$A$6:$Z$38,11,0),"")</f>
        <v/>
      </c>
    </row>
    <row r="41" spans="2:14">
      <c r="B41" s="5" t="str">
        <f>IF(F41&lt;&gt;"", MAX(B$11:B40)+1, "")</f>
        <v/>
      </c>
      <c r="C41" s="5"/>
      <c r="D41" s="5">
        <f>ROW(A31)+NOT(Eingabemaske!O36="anzeigen")*1000</f>
        <v>1031</v>
      </c>
      <c r="E41" s="5">
        <f t="shared" si="0"/>
        <v>1031</v>
      </c>
      <c r="F41" s="5" t="str">
        <f>IFERROR(VLOOKUP($E41,Eingabemaske!$A$6:$Z$38,2,0),"")</f>
        <v/>
      </c>
      <c r="G41" s="66" t="str">
        <f>IFERROR(VLOOKUP($E41,Eingabemaske!$A$6:$Z$38,4,0),"")</f>
        <v/>
      </c>
      <c r="H41" s="69" t="str">
        <f>IFERROR(VLOOKUP($E41,Eingabemaske!$A$6:$Z$38,5,0),"")</f>
        <v/>
      </c>
      <c r="I41" s="66" t="str">
        <f>IFERROR(VLOOKUP($E41,Eingabemaske!$A$6:$Z$38,7,0),"")</f>
        <v/>
      </c>
      <c r="J41" s="66" t="str">
        <f>IFERROR(VLOOKUP($E41,Eingabemaske!$A$6:$Z$38,9,0),"")</f>
        <v/>
      </c>
      <c r="K41" s="66" t="str">
        <f>IFERROR(VLOOKUP($E41,Eingabemaske!$A$6:$Z$38,10,0),"")</f>
        <v/>
      </c>
      <c r="L41" s="63" t="str">
        <f t="shared" si="1"/>
        <v/>
      </c>
      <c r="M41" s="19" t="str">
        <v>ok</v>
      </c>
      <c r="N41" t="str">
        <f>IFERROR(VLOOKUP($E41,Eingabemaske!$A$6:$Z$38,11,0),"")</f>
        <v/>
      </c>
    </row>
    <row r="42" spans="2:14">
      <c r="B42" s="1" t="str">
        <f>IF(F42&lt;&gt;"", MAX(B$11:B41)+1, "")</f>
        <v/>
      </c>
      <c r="C42" s="1"/>
      <c r="D42" s="1">
        <f>ROW(A32)+NOT(Eingabemaske!O37="anzeigen")*1000</f>
        <v>1032</v>
      </c>
      <c r="E42" s="1">
        <f t="shared" si="0"/>
        <v>1032</v>
      </c>
      <c r="F42" s="1" t="str">
        <f>IFERROR(VLOOKUP($E42,Eingabemaske!$A$6:$Z$38,2,0),"")</f>
        <v/>
      </c>
      <c r="G42" s="3" t="str">
        <f>IFERROR(VLOOKUP($E42,Eingabemaske!$A$6:$Z$38,4,0),"")</f>
        <v/>
      </c>
      <c r="H42" s="70" t="str">
        <f>IFERROR(VLOOKUP($E42,Eingabemaske!$A$6:$Z$38,5,0),"")</f>
        <v/>
      </c>
      <c r="I42" s="3" t="str">
        <f>IFERROR(VLOOKUP($E42,Eingabemaske!$A$6:$Z$38,7,0),"")</f>
        <v/>
      </c>
      <c r="J42" s="3" t="str">
        <f>IFERROR(VLOOKUP($E42,Eingabemaske!$A$6:$Z$38,9,0),"")</f>
        <v/>
      </c>
      <c r="K42" s="3" t="str">
        <f>IFERROR(VLOOKUP($E42,Eingabemaske!$A$6:$Z$38,10,0),"")</f>
        <v/>
      </c>
      <c r="L42" s="64" t="str">
        <f t="shared" si="1"/>
        <v/>
      </c>
      <c r="M42" s="19" t="str">
        <v>ok</v>
      </c>
      <c r="N42" t="str">
        <f>IFERROR(VLOOKUP($E42,Eingabemaske!$A$6:$Z$38,11,0),"")</f>
        <v/>
      </c>
    </row>
    <row r="43" spans="2:14">
      <c r="B43" s="5" t="str">
        <f>IF(F43&lt;&gt;"", MAX(B$11:B42)+1, "")</f>
        <v/>
      </c>
      <c r="C43" s="5"/>
      <c r="D43" s="5">
        <f>ROW(A33)+NOT(Eingabemaske!O38="anzeigen")*1000</f>
        <v>1033</v>
      </c>
      <c r="E43" s="5">
        <f t="shared" si="0"/>
        <v>1033</v>
      </c>
      <c r="F43" s="5" t="str">
        <f>IFERROR(VLOOKUP($E43,Eingabemaske!$A$6:$Z$38,2,0),"")</f>
        <v/>
      </c>
      <c r="G43" s="66" t="str">
        <f>IFERROR(VLOOKUP($E43,Eingabemaske!$A$6:$Z$38,4,0),"")</f>
        <v/>
      </c>
      <c r="H43" s="69" t="str">
        <f>IFERROR(VLOOKUP($E43,Eingabemaske!$A$6:$Z$38,5,0),"")</f>
        <v/>
      </c>
      <c r="I43" s="66" t="str">
        <f>IFERROR(VLOOKUP($E43,Eingabemaske!$A$6:$Z$38,7,0),"")</f>
        <v/>
      </c>
      <c r="J43" s="66" t="str">
        <f>IFERROR(VLOOKUP($E43,Eingabemaske!$A$6:$Z$38,9,0),"")</f>
        <v/>
      </c>
      <c r="K43" s="66" t="str">
        <f>IFERROR(VLOOKUP($E43,Eingabemaske!$A$6:$Z$38,10,0),"")</f>
        <v/>
      </c>
      <c r="L43" s="63" t="str">
        <f t="shared" si="1"/>
        <v/>
      </c>
      <c r="M43" s="19" t="str">
        <v>ok</v>
      </c>
      <c r="N43" t="str">
        <f>IFERROR(VLOOKUP($E43,Eingabemaske!$A$6:$Z$38,11,0),"")</f>
        <v/>
      </c>
    </row>
    <row r="44" spans="2:14">
      <c r="B44" s="1" t="str">
        <f>IF(F44&lt;&gt;"", MAX(B$11:B43)+1, "")</f>
        <v/>
      </c>
      <c r="C44" s="1"/>
      <c r="D44" s="1"/>
      <c r="E44" s="1"/>
      <c r="F44" s="1"/>
      <c r="G44" s="1"/>
      <c r="H44" s="62"/>
      <c r="I44" s="3"/>
      <c r="J44" s="3"/>
      <c r="K44" s="3"/>
      <c r="L44" s="3"/>
      <c r="M44" s="18"/>
    </row>
    <row r="45" spans="2:14">
      <c r="F45" s="2"/>
      <c r="G45" s="2"/>
    </row>
    <row r="46" spans="2:14">
      <c r="F46" s="6"/>
      <c r="G46" s="7"/>
    </row>
    <row r="47" spans="2:14">
      <c r="B47" t="s">
        <v>32</v>
      </c>
    </row>
    <row r="48" spans="2:14" ht="16.5">
      <c r="B48" t="s">
        <v>33</v>
      </c>
    </row>
    <row r="49" spans="2:10">
      <c r="B49" t="s">
        <v>34</v>
      </c>
    </row>
    <row r="50" spans="2:10" ht="15">
      <c r="J50" s="12"/>
    </row>
  </sheetData>
  <sheetProtection algorithmName="SHA-512" hashValue="TjgIGFteuc4wqA5zrYjCpKMMCBO4LE9diEoQUeaykV6sKW87niCdNYK4ofjrVS8Vyy2OpLao4Fe5q7kDTDKH0A==" saltValue="7g4g1yp4WDbdopMoV1Cc7Q==" spinCount="100000" sheet="1" objects="1" scenarios="1"/>
  <mergeCells count="5">
    <mergeCell ref="F1:G1"/>
    <mergeCell ref="F3:G3"/>
    <mergeCell ref="B8:L8"/>
    <mergeCell ref="F5:G5"/>
    <mergeCell ref="F6:G6"/>
  </mergeCells>
  <pageMargins left="0.7" right="0.7" top="0.78740157499999996" bottom="0.78740157499999996" header="0.3" footer="0.3"/>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E4031-69AB-4368-BB95-5A4061236F13}">
  <sheetPr>
    <pageSetUpPr fitToPage="1"/>
  </sheetPr>
  <dimension ref="B1:M43"/>
  <sheetViews>
    <sheetView showGridLines="0" zoomScale="85" zoomScaleNormal="85" workbookViewId="0">
      <selection activeCell="F53" sqref="F53"/>
    </sheetView>
  </sheetViews>
  <sheetFormatPr baseColWidth="10" defaultColWidth="11.5" defaultRowHeight="14.25"/>
  <cols>
    <col min="2" max="2" width="8.5" bestFit="1" customWidth="1"/>
    <col min="3" max="4" width="8.5" hidden="1" customWidth="1"/>
    <col min="5" max="5" width="40.625" customWidth="1"/>
    <col min="6" max="6" width="28.375" bestFit="1" customWidth="1"/>
    <col min="7" max="7" width="22.625" bestFit="1" customWidth="1"/>
    <col min="8" max="8" width="22.375" bestFit="1" customWidth="1"/>
    <col min="9" max="9" width="20.625" customWidth="1"/>
    <col min="10" max="10" width="22.375" customWidth="1"/>
    <col min="11" max="11" width="54.625" style="1" customWidth="1"/>
    <col min="12" max="13" width="11.5" hidden="1" customWidth="1"/>
  </cols>
  <sheetData>
    <row r="1" spans="2:13" ht="15">
      <c r="E1" s="86" t="str">
        <f>Eingabemaske!A1</f>
        <v>Gemeinde / GKZ</v>
      </c>
      <c r="F1" s="86"/>
    </row>
    <row r="2" spans="2:13">
      <c r="E2" s="2" t="str">
        <f>Eingabemaske!C1</f>
        <v>Mailberg</v>
      </c>
      <c r="F2" s="1">
        <f>Eingabemaske!D1</f>
        <v>31025</v>
      </c>
    </row>
    <row r="3" spans="2:13" ht="15">
      <c r="E3" s="86" t="str">
        <f>Eingabemaske!A2</f>
        <v>Erstellt am / durch</v>
      </c>
      <c r="F3" s="86"/>
    </row>
    <row r="4" spans="2:13">
      <c r="E4" s="21">
        <f>Eingabemaske!D2</f>
        <v>45931</v>
      </c>
      <c r="F4" s="1" t="e">
        <f>Eingabemaske!#REF!</f>
        <v>#REF!</v>
      </c>
    </row>
    <row r="5" spans="2:13" ht="15">
      <c r="E5" s="86" t="s">
        <v>31</v>
      </c>
      <c r="F5" s="86"/>
    </row>
    <row r="6" spans="2:13">
      <c r="E6" s="88">
        <f>Eingabemaske!C3</f>
        <v>2021</v>
      </c>
      <c r="F6" s="89"/>
    </row>
    <row r="8" spans="2:13" ht="18">
      <c r="B8" s="90" t="str">
        <f>"Liste der zu renovierenden Gebäude 2025 - " &amp;E2</f>
        <v>Liste der zu renovierenden Gebäude 2025 - Mailberg</v>
      </c>
      <c r="C8" s="90"/>
      <c r="D8" s="90"/>
      <c r="E8" s="90"/>
      <c r="F8" s="90"/>
      <c r="G8" s="90"/>
      <c r="H8" s="90"/>
      <c r="I8" s="90"/>
      <c r="J8" s="90"/>
      <c r="K8" s="90"/>
    </row>
    <row r="9" spans="2:13" ht="45">
      <c r="B9" s="4" t="str">
        <f>Eingabemaske!$A$5</f>
        <v>Lfd. 
Nummer</v>
      </c>
      <c r="C9" s="4"/>
      <c r="D9" s="4"/>
      <c r="E9" s="4" t="str">
        <f>Eingabemaske!$B$5</f>
        <v>Gebäudebezeichnung</v>
      </c>
      <c r="F9" s="4" t="str">
        <f>Eingabemaske!$D$5</f>
        <v>konditionierte
Nutzfläche [m2]</v>
      </c>
      <c r="G9" s="4" t="str">
        <f>Eingabemaske!$E$5</f>
        <v>Jahres Verbrauch  - Wärme
[kWh]</v>
      </c>
      <c r="H9" s="4" t="str">
        <f>Eingabemaske!$G$5</f>
        <v>Jahres Verbrauch - Strom
[kWh]</v>
      </c>
      <c r="I9" s="4" t="str">
        <f>Eingabemaske!$I$5</f>
        <v>Jahres Verbrauch - Kälte [kWh]</v>
      </c>
      <c r="J9" s="4" t="str">
        <f>Eingabemaske!$J$5</f>
        <v>Jahres Verbrauch - Warmwasser [kWh]</v>
      </c>
      <c r="K9" s="4" t="str">
        <f>Eingabemaske!$K$5</f>
        <v>Link - Energieausweis</v>
      </c>
    </row>
    <row r="10" spans="2:13">
      <c r="B10" s="5">
        <v>1</v>
      </c>
      <c r="C10" s="5">
        <f>ROW(A1)+NOT(Eingabemaske!X6="anzeigen")*1000</f>
        <v>1001</v>
      </c>
      <c r="D10" s="5">
        <f>SMALL($C$10:$C$43,ROW(A1))</f>
        <v>1001</v>
      </c>
      <c r="E10" s="5" t="str">
        <f>IFERROR(VLOOKUP($D10,Eingabemaske!$A$6:$Z$38,2,0),"")</f>
        <v/>
      </c>
      <c r="F10" s="66" t="str">
        <f>IFERROR(VLOOKUP($D10,Eingabemaske!$A$6:$Z$38,4,0),"")</f>
        <v/>
      </c>
      <c r="G10" s="66" t="str">
        <f>IFERROR(VLOOKUP($D10,Eingabemaske!$A$6:$Z$38,5,0),"")</f>
        <v/>
      </c>
      <c r="H10" s="66" t="str">
        <f>IFERROR(VLOOKUP($D10,Eingabemaske!$A$6:$Z$38,7,0),"")</f>
        <v/>
      </c>
      <c r="I10" s="66" t="str">
        <f>IFERROR(VLOOKUP($D10,Eingabemaske!$A$6:$Z$38,9,0),"")</f>
        <v/>
      </c>
      <c r="J10" s="66" t="str">
        <f>IFERROR(VLOOKUP($D10,Eingabemaske!$A$6:$Z$38,10,0),"")</f>
        <v/>
      </c>
      <c r="K10" s="5" t="str">
        <f>IF(L10&lt;&gt;" ",HYPERLINK(M10,M10),"")</f>
        <v/>
      </c>
      <c r="L10" t="str">
        <f t="array" ref="L10:L34">IF(NOT(ISBLANK(M10:M34)),IF(M10:M34="kein EAW","keine Daten","ok")," ")</f>
        <v>ok</v>
      </c>
      <c r="M10" t="str">
        <f>IFERROR(VLOOKUP($D10,Eingabemaske!$A$6:$Z$38,11,0),"")</f>
        <v/>
      </c>
    </row>
    <row r="11" spans="2:13">
      <c r="B11" s="1" t="str">
        <f>IF(E11&lt;&gt;"", MAX(B$10:B10)+1, "")</f>
        <v/>
      </c>
      <c r="C11" s="1">
        <f>ROW(A2)+NOT(Eingabemaske!X7="anzeigen")*1000</f>
        <v>1002</v>
      </c>
      <c r="D11" s="1">
        <f t="shared" ref="D11:D34" si="0">SMALL($C$10:$C$43,ROW(A2))</f>
        <v>1002</v>
      </c>
      <c r="E11" s="1" t="str">
        <f>IFERROR(VLOOKUP($D11,Eingabemaske!$A$6:$Z$38,2,0),"")</f>
        <v/>
      </c>
      <c r="F11" s="3" t="str">
        <f>IFERROR(VLOOKUP($D11,Eingabemaske!$A$6:$Z$38,4,0),"")</f>
        <v/>
      </c>
      <c r="G11" s="3" t="str">
        <f>IFERROR(VLOOKUP($D11,Eingabemaske!$A$6:$Z$38,5,0),"")</f>
        <v/>
      </c>
      <c r="H11" s="3" t="str">
        <f>IFERROR(VLOOKUP($D11,Eingabemaske!$A$6:$Z$38,7,0),"")</f>
        <v/>
      </c>
      <c r="I11" s="3" t="str">
        <f>IFERROR(VLOOKUP($D11,Eingabemaske!$A$6:$Z$38,9,0),"")</f>
        <v/>
      </c>
      <c r="J11" s="3" t="str">
        <f>IFERROR(VLOOKUP($D11,Eingabemaske!$A$6:$Z$38,10,0),"")</f>
        <v/>
      </c>
      <c r="K11" s="3" t="str">
        <f>IF(L11&lt;&gt;" ",HYPERLINK(M11,M11),"")</f>
        <v/>
      </c>
      <c r="L11" t="str">
        <v>ok</v>
      </c>
      <c r="M11" t="str">
        <f>IFERROR(VLOOKUP($D11,Eingabemaske!$A$6:$Z$38,11,0),"")</f>
        <v/>
      </c>
    </row>
    <row r="12" spans="2:13">
      <c r="B12" s="5" t="str">
        <f>IF(E12&lt;&gt;"", MAX(B$10:B11)+1, "")</f>
        <v/>
      </c>
      <c r="C12" s="5">
        <f>ROW(A3)+NOT(Eingabemaske!X8="anzeigen")*1000</f>
        <v>1003</v>
      </c>
      <c r="D12" s="5">
        <f t="shared" si="0"/>
        <v>1003</v>
      </c>
      <c r="E12" s="5" t="str">
        <f>IFERROR(VLOOKUP($D12,Eingabemaske!$A$6:$Z$38,2,0),"")</f>
        <v/>
      </c>
      <c r="F12" s="66" t="str">
        <f>IFERROR(VLOOKUP($D12,Eingabemaske!$A$6:$Z$38,4,0),"")</f>
        <v/>
      </c>
      <c r="G12" s="66" t="str">
        <f>IFERROR(VLOOKUP($D12,Eingabemaske!$A$6:$Z$38,5,0),"")</f>
        <v/>
      </c>
      <c r="H12" s="66" t="str">
        <f>IFERROR(VLOOKUP($D12,Eingabemaske!$A$6:$Z$38,7,0),"")</f>
        <v/>
      </c>
      <c r="I12" s="66" t="str">
        <f>IFERROR(VLOOKUP($D12,Eingabemaske!$A$6:$Z$38,9,0),"")</f>
        <v/>
      </c>
      <c r="J12" s="66" t="str">
        <f>IFERROR(VLOOKUP($D12,Eingabemaske!$A$6:$Z$38,10,0),"")</f>
        <v/>
      </c>
      <c r="K12" s="20" t="str">
        <f t="shared" ref="K12:K34" si="1">IF(L12&lt;&gt;" ",HYPERLINK(M12,M12),"")</f>
        <v/>
      </c>
      <c r="L12" t="str">
        <v>ok</v>
      </c>
      <c r="M12" t="str">
        <f>IFERROR(VLOOKUP($D12,Eingabemaske!$A$6:$Z$38,11,0),"")</f>
        <v/>
      </c>
    </row>
    <row r="13" spans="2:13">
      <c r="B13" s="1" t="str">
        <f>IF(E13&lt;&gt;"", MAX(B$10:B12)+1, "")</f>
        <v/>
      </c>
      <c r="C13" s="1">
        <f>ROW(A4)+NOT(Eingabemaske!X9="anzeigen")*1000</f>
        <v>1004</v>
      </c>
      <c r="D13" s="1">
        <f t="shared" si="0"/>
        <v>1004</v>
      </c>
      <c r="E13" s="1" t="str">
        <f>IFERROR(VLOOKUP($D13,Eingabemaske!$A$6:$Z$38,2,0),"")</f>
        <v/>
      </c>
      <c r="F13" s="3" t="str">
        <f>IFERROR(VLOOKUP($D13,Eingabemaske!$A$6:$Z$38,4,0),"")</f>
        <v/>
      </c>
      <c r="G13" s="3" t="str">
        <f>IFERROR(VLOOKUP($D13,Eingabemaske!$A$6:$Z$38,5,0),"")</f>
        <v/>
      </c>
      <c r="H13" s="3" t="str">
        <f>IFERROR(VLOOKUP($D13,Eingabemaske!$A$6:$Z$38,7,0),"")</f>
        <v/>
      </c>
      <c r="I13" s="3" t="str">
        <f>IFERROR(VLOOKUP($D13,Eingabemaske!$A$6:$Z$38,9,0),"")</f>
        <v/>
      </c>
      <c r="J13" s="3" t="str">
        <f>IFERROR(VLOOKUP($D13,Eingabemaske!$A$6:$Z$38,10,0),"")</f>
        <v/>
      </c>
      <c r="K13" s="3" t="str">
        <f t="shared" si="1"/>
        <v/>
      </c>
      <c r="L13" t="str">
        <v>ok</v>
      </c>
      <c r="M13" t="str">
        <f>IFERROR(VLOOKUP($D13,Eingabemaske!$A$6:$Z$38,11,0),"")</f>
        <v/>
      </c>
    </row>
    <row r="14" spans="2:13">
      <c r="B14" s="5" t="str">
        <f>IF(E14&lt;&gt;"", MAX(B$10:B13)+1, "")</f>
        <v/>
      </c>
      <c r="C14" s="5">
        <f>ROW(A5)+NOT(Eingabemaske!X10="anzeigen")*1000</f>
        <v>1005</v>
      </c>
      <c r="D14" s="5">
        <f t="shared" si="0"/>
        <v>1005</v>
      </c>
      <c r="E14" s="5" t="str">
        <f>IFERROR(VLOOKUP($D14,Eingabemaske!$A$6:$Z$38,2,0),"")</f>
        <v/>
      </c>
      <c r="F14" s="66" t="str">
        <f>IFERROR(VLOOKUP($D14,Eingabemaske!$A$6:$Z$38,4,0),"")</f>
        <v/>
      </c>
      <c r="G14" s="66" t="str">
        <f>IFERROR(VLOOKUP($D14,Eingabemaske!$A$6:$Z$38,5,0),"")</f>
        <v/>
      </c>
      <c r="H14" s="66" t="str">
        <f>IFERROR(VLOOKUP($D14,Eingabemaske!$A$6:$Z$38,7,0),"")</f>
        <v/>
      </c>
      <c r="I14" s="66" t="str">
        <f>IFERROR(VLOOKUP($D14,Eingabemaske!$A$6:$Z$38,9,0),"")</f>
        <v/>
      </c>
      <c r="J14" s="66" t="str">
        <f>IFERROR(VLOOKUP($D14,Eingabemaske!$A$6:$Z$38,10,0),"")</f>
        <v/>
      </c>
      <c r="K14" s="20" t="str">
        <f t="shared" si="1"/>
        <v/>
      </c>
      <c r="L14" t="str">
        <v>ok</v>
      </c>
      <c r="M14" t="str">
        <f>IFERROR(VLOOKUP($D14,Eingabemaske!$A$6:$Z$38,11,0),"")</f>
        <v/>
      </c>
    </row>
    <row r="15" spans="2:13">
      <c r="B15" s="1" t="str">
        <f>IF(E15&lt;&gt;"", MAX(B$10:B14)+1, "")</f>
        <v/>
      </c>
      <c r="C15" s="1">
        <f>ROW(A6)+NOT(Eingabemaske!X11="anzeigen")*1000</f>
        <v>1006</v>
      </c>
      <c r="D15" s="1">
        <f t="shared" si="0"/>
        <v>1006</v>
      </c>
      <c r="E15" s="1" t="str">
        <f>IFERROR(VLOOKUP($D15,Eingabemaske!$A$6:$Z$38,2,0),"")</f>
        <v/>
      </c>
      <c r="F15" s="3" t="str">
        <f>IFERROR(VLOOKUP($D15,Eingabemaske!$A$6:$Z$38,4,0),"")</f>
        <v/>
      </c>
      <c r="G15" s="3" t="str">
        <f>IFERROR(VLOOKUP($D15,Eingabemaske!$A$6:$Z$38,5,0),"")</f>
        <v/>
      </c>
      <c r="H15" s="3" t="str">
        <f>IFERROR(VLOOKUP($D15,Eingabemaske!$A$6:$Z$38,7,0),"")</f>
        <v/>
      </c>
      <c r="I15" s="3" t="str">
        <f>IFERROR(VLOOKUP($D15,Eingabemaske!$A$6:$Z$38,9,0),"")</f>
        <v/>
      </c>
      <c r="J15" s="3" t="str">
        <f>IFERROR(VLOOKUP($D15,Eingabemaske!$A$6:$Z$38,10,0),"")</f>
        <v/>
      </c>
      <c r="K15" s="3" t="str">
        <f t="shared" si="1"/>
        <v/>
      </c>
      <c r="L15" t="str">
        <v>ok</v>
      </c>
      <c r="M15" t="str">
        <f>IFERROR(VLOOKUP($D15,Eingabemaske!$A$6:$Z$38,11,0),"")</f>
        <v/>
      </c>
    </row>
    <row r="16" spans="2:13">
      <c r="B16" s="5" t="str">
        <f>IF(E16&lt;&gt;"", MAX(B$10:B15)+1, "")</f>
        <v/>
      </c>
      <c r="C16" s="5">
        <f>ROW(A7)+NOT(Eingabemaske!X12="anzeigen")*1000</f>
        <v>1007</v>
      </c>
      <c r="D16" s="5">
        <f t="shared" si="0"/>
        <v>1007</v>
      </c>
      <c r="E16" s="5" t="str">
        <f>IFERROR(VLOOKUP($D16,Eingabemaske!$A$6:$Z$38,2,0),"")</f>
        <v/>
      </c>
      <c r="F16" s="66" t="str">
        <f>IFERROR(VLOOKUP($D16,Eingabemaske!$A$6:$Z$38,4,0),"")</f>
        <v/>
      </c>
      <c r="G16" s="66" t="str">
        <f>IFERROR(VLOOKUP($D16,Eingabemaske!$A$6:$Z$38,5,0),"")</f>
        <v/>
      </c>
      <c r="H16" s="66" t="str">
        <f>IFERROR(VLOOKUP($D16,Eingabemaske!$A$6:$Z$38,7,0),"")</f>
        <v/>
      </c>
      <c r="I16" s="66" t="str">
        <f>IFERROR(VLOOKUP($D16,Eingabemaske!$A$6:$Z$38,9,0),"")</f>
        <v/>
      </c>
      <c r="J16" s="66" t="str">
        <f>IFERROR(VLOOKUP($D16,Eingabemaske!$A$6:$Z$38,10,0),"")</f>
        <v/>
      </c>
      <c r="K16" s="20" t="str">
        <f t="shared" si="1"/>
        <v/>
      </c>
      <c r="L16" t="str">
        <v>ok</v>
      </c>
      <c r="M16" t="str">
        <f>IFERROR(VLOOKUP($D16,Eingabemaske!$A$6:$Z$38,11,0),"")</f>
        <v/>
      </c>
    </row>
    <row r="17" spans="2:13">
      <c r="B17" s="1" t="str">
        <f>IF(E17&lt;&gt;"", MAX(B$10:B16)+1, "")</f>
        <v/>
      </c>
      <c r="C17" s="1">
        <f>ROW(A8)+NOT(Eingabemaske!X13="anzeigen")*1000</f>
        <v>1008</v>
      </c>
      <c r="D17" s="1">
        <f t="shared" si="0"/>
        <v>1008</v>
      </c>
      <c r="E17" s="1" t="str">
        <f>IFERROR(VLOOKUP($D17,Eingabemaske!$A$6:$Z$38,2,0),"")</f>
        <v/>
      </c>
      <c r="F17" s="3" t="str">
        <f>IFERROR(VLOOKUP($D17,Eingabemaske!$A$6:$Z$38,4,0),"")</f>
        <v/>
      </c>
      <c r="G17" s="3" t="str">
        <f>IFERROR(VLOOKUP($D17,Eingabemaske!$A$6:$Z$38,5,0),"")</f>
        <v/>
      </c>
      <c r="H17" s="3" t="str">
        <f>IFERROR(VLOOKUP($D17,Eingabemaske!$A$6:$Z$38,7,0),"")</f>
        <v/>
      </c>
      <c r="I17" s="3" t="str">
        <f>IFERROR(VLOOKUP($D17,Eingabemaske!$A$6:$Z$38,9,0),"")</f>
        <v/>
      </c>
      <c r="J17" s="3" t="str">
        <f>IFERROR(VLOOKUP($D17,Eingabemaske!$A$6:$Z$38,10,0),"")</f>
        <v/>
      </c>
      <c r="K17" s="3" t="str">
        <f t="shared" si="1"/>
        <v/>
      </c>
      <c r="L17" t="str">
        <v>ok</v>
      </c>
      <c r="M17" t="str">
        <f>IFERROR(VLOOKUP($D17,Eingabemaske!$A$6:$Z$38,11,0),"")</f>
        <v/>
      </c>
    </row>
    <row r="18" spans="2:13">
      <c r="B18" s="5" t="str">
        <f>IF(E18&lt;&gt;"", MAX(B$10:B17)+1, "")</f>
        <v/>
      </c>
      <c r="C18" s="5">
        <f>ROW(A9)+NOT(Eingabemaske!X14="anzeigen")*1000</f>
        <v>1009</v>
      </c>
      <c r="D18" s="5">
        <f t="shared" si="0"/>
        <v>1009</v>
      </c>
      <c r="E18" s="5" t="str">
        <f>IFERROR(VLOOKUP($D18,Eingabemaske!$A$6:$Z$38,2,0),"")</f>
        <v/>
      </c>
      <c r="F18" s="66" t="str">
        <f>IFERROR(VLOOKUP($D18,Eingabemaske!$A$6:$Z$38,4,0),"")</f>
        <v/>
      </c>
      <c r="G18" s="66" t="str">
        <f>IFERROR(VLOOKUP($D18,Eingabemaske!$A$6:$Z$38,5,0),"")</f>
        <v/>
      </c>
      <c r="H18" s="66" t="str">
        <f>IFERROR(VLOOKUP($D18,Eingabemaske!$A$6:$Z$38,7,0),"")</f>
        <v/>
      </c>
      <c r="I18" s="66" t="str">
        <f>IFERROR(VLOOKUP($D18,Eingabemaske!$A$6:$Z$38,9,0),"")</f>
        <v/>
      </c>
      <c r="J18" s="66" t="str">
        <f>IFERROR(VLOOKUP($D18,Eingabemaske!$A$6:$Z$38,10,0),"")</f>
        <v/>
      </c>
      <c r="K18" s="20" t="str">
        <f t="shared" si="1"/>
        <v/>
      </c>
      <c r="L18" t="str">
        <v>ok</v>
      </c>
      <c r="M18" t="str">
        <f>IFERROR(VLOOKUP($D18,Eingabemaske!$A$6:$Z$38,11,0),"")</f>
        <v/>
      </c>
    </row>
    <row r="19" spans="2:13">
      <c r="B19" s="1" t="str">
        <f>IF(E19&lt;&gt;"", MAX(B$10:B18)+1, "")</f>
        <v/>
      </c>
      <c r="C19" s="1">
        <f>ROW(A10)+NOT(Eingabemaske!X15="anzeigen")*1000</f>
        <v>1010</v>
      </c>
      <c r="D19" s="1">
        <f t="shared" si="0"/>
        <v>1010</v>
      </c>
      <c r="E19" s="1" t="str">
        <f>IFERROR(VLOOKUP($D19,Eingabemaske!$A$6:$Z$38,2,0),"")</f>
        <v/>
      </c>
      <c r="F19" s="3" t="str">
        <f>IFERROR(VLOOKUP($D19,Eingabemaske!$A$6:$Z$38,4,0),"")</f>
        <v/>
      </c>
      <c r="G19" s="3" t="str">
        <f>IFERROR(VLOOKUP($D19,Eingabemaske!$A$6:$Z$38,5,0),"")</f>
        <v/>
      </c>
      <c r="H19" s="3" t="str">
        <f>IFERROR(VLOOKUP($D19,Eingabemaske!$A$6:$Z$38,7,0),"")</f>
        <v/>
      </c>
      <c r="I19" s="3" t="str">
        <f>IFERROR(VLOOKUP($D19,Eingabemaske!$A$6:$Z$38,9,0),"")</f>
        <v/>
      </c>
      <c r="J19" s="3" t="str">
        <f>IFERROR(VLOOKUP($D19,Eingabemaske!$A$6:$Z$38,10,0),"")</f>
        <v/>
      </c>
      <c r="K19" s="3" t="str">
        <f t="shared" si="1"/>
        <v/>
      </c>
      <c r="L19" t="str">
        <v>ok</v>
      </c>
      <c r="M19" t="str">
        <f>IFERROR(VLOOKUP($D19,Eingabemaske!$A$6:$Z$38,11,0),"")</f>
        <v/>
      </c>
    </row>
    <row r="20" spans="2:13">
      <c r="B20" s="5" t="str">
        <f>IF(E20&lt;&gt;"", MAX(B$10:B19)+1, "")</f>
        <v/>
      </c>
      <c r="C20" s="5">
        <f>ROW(A11)+NOT(Eingabemaske!X16="anzeigen")*1000</f>
        <v>1011</v>
      </c>
      <c r="D20" s="5">
        <f t="shared" si="0"/>
        <v>1011</v>
      </c>
      <c r="E20" s="5" t="str">
        <f>IFERROR(VLOOKUP($D20,Eingabemaske!$A$6:$Z$38,2,0),"")</f>
        <v/>
      </c>
      <c r="F20" s="66" t="str">
        <f>IFERROR(VLOOKUP($D20,Eingabemaske!$A$6:$Z$38,4,0),"")</f>
        <v/>
      </c>
      <c r="G20" s="66" t="str">
        <f>IFERROR(VLOOKUP($D20,Eingabemaske!$A$6:$Z$38,5,0),"")</f>
        <v/>
      </c>
      <c r="H20" s="66" t="str">
        <f>IFERROR(VLOOKUP($D20,Eingabemaske!$A$6:$Z$38,7,0),"")</f>
        <v/>
      </c>
      <c r="I20" s="66" t="str">
        <f>IFERROR(VLOOKUP($D20,Eingabemaske!$A$6:$Z$38,9,0),"")</f>
        <v/>
      </c>
      <c r="J20" s="66" t="str">
        <f>IFERROR(VLOOKUP($D20,Eingabemaske!$A$6:$Z$38,10,0),"")</f>
        <v/>
      </c>
      <c r="K20" s="20" t="str">
        <f t="shared" si="1"/>
        <v/>
      </c>
      <c r="L20" t="str">
        <v>ok</v>
      </c>
      <c r="M20" t="str">
        <f>IFERROR(VLOOKUP($D20,Eingabemaske!$A$6:$Z$38,11,0),"")</f>
        <v/>
      </c>
    </row>
    <row r="21" spans="2:13">
      <c r="B21" s="1" t="str">
        <f>IF(E21&lt;&gt;"", MAX(B$10:B20)+1, "")</f>
        <v/>
      </c>
      <c r="C21" s="1">
        <f>ROW(A12)+NOT(Eingabemaske!X17="anzeigen")*1000</f>
        <v>1012</v>
      </c>
      <c r="D21" s="1">
        <f t="shared" si="0"/>
        <v>1012</v>
      </c>
      <c r="E21" s="1" t="str">
        <f>IFERROR(VLOOKUP($D21,Eingabemaske!$A$6:$Z$38,2,0),"")</f>
        <v/>
      </c>
      <c r="F21" s="3" t="str">
        <f>IFERROR(VLOOKUP($D21,Eingabemaske!$A$6:$Z$38,4,0),"")</f>
        <v/>
      </c>
      <c r="G21" s="3" t="str">
        <f>IFERROR(VLOOKUP($D21,Eingabemaske!$A$6:$Z$38,5,0),"")</f>
        <v/>
      </c>
      <c r="H21" s="3" t="str">
        <f>IFERROR(VLOOKUP($D21,Eingabemaske!$A$6:$Z$38,7,0),"")</f>
        <v/>
      </c>
      <c r="I21" s="3" t="str">
        <f>IFERROR(VLOOKUP($D21,Eingabemaske!$A$6:$Z$38,9,0),"")</f>
        <v/>
      </c>
      <c r="J21" s="3" t="str">
        <f>IFERROR(VLOOKUP($D21,Eingabemaske!$A$6:$Z$38,10,0),"")</f>
        <v/>
      </c>
      <c r="K21" s="3" t="str">
        <f t="shared" si="1"/>
        <v/>
      </c>
      <c r="L21" t="str">
        <v>ok</v>
      </c>
      <c r="M21" t="str">
        <f>IFERROR(VLOOKUP($D21,Eingabemaske!$A$6:$Z$38,11,0),"")</f>
        <v/>
      </c>
    </row>
    <row r="22" spans="2:13">
      <c r="B22" s="5" t="str">
        <f>IF(E22&lt;&gt;"", MAX(B$10:B21)+1, "")</f>
        <v/>
      </c>
      <c r="C22" s="5">
        <f>ROW(A13)+NOT(Eingabemaske!X18="anzeigen")*1000</f>
        <v>1013</v>
      </c>
      <c r="D22" s="5">
        <f t="shared" si="0"/>
        <v>1013</v>
      </c>
      <c r="E22" s="5" t="str">
        <f>IFERROR(VLOOKUP($D22,Eingabemaske!$A$6:$Z$38,2,0),"")</f>
        <v/>
      </c>
      <c r="F22" s="66" t="str">
        <f>IFERROR(VLOOKUP($D22,Eingabemaske!$A$6:$Z$38,4,0),"")</f>
        <v/>
      </c>
      <c r="G22" s="66" t="str">
        <f>IFERROR(VLOOKUP($D22,Eingabemaske!$A$6:$Z$38,5,0),"")</f>
        <v/>
      </c>
      <c r="H22" s="66" t="str">
        <f>IFERROR(VLOOKUP($D22,Eingabemaske!$A$6:$Z$38,7,0),"")</f>
        <v/>
      </c>
      <c r="I22" s="66" t="str">
        <f>IFERROR(VLOOKUP($D22,Eingabemaske!$A$6:$Z$38,9,0),"")</f>
        <v/>
      </c>
      <c r="J22" s="66" t="str">
        <f>IFERROR(VLOOKUP($D22,Eingabemaske!$A$6:$Z$38,10,0),"")</f>
        <v/>
      </c>
      <c r="K22" s="20" t="str">
        <f t="shared" si="1"/>
        <v/>
      </c>
      <c r="L22" t="str">
        <v>ok</v>
      </c>
      <c r="M22" t="str">
        <f>IFERROR(VLOOKUP($D22,Eingabemaske!$A$6:$Z$38,11,0),"")</f>
        <v/>
      </c>
    </row>
    <row r="23" spans="2:13">
      <c r="B23" s="1" t="str">
        <f>IF(E23&lt;&gt;"", MAX(B$10:B22)+1, "")</f>
        <v/>
      </c>
      <c r="C23" s="1">
        <f>ROW(A14)+NOT(Eingabemaske!X19="anzeigen")*1000</f>
        <v>1014</v>
      </c>
      <c r="D23" s="1">
        <f t="shared" si="0"/>
        <v>1014</v>
      </c>
      <c r="E23" s="1" t="str">
        <f>IFERROR(VLOOKUP($D23,Eingabemaske!$A$6:$Z$38,2,0),"")</f>
        <v/>
      </c>
      <c r="F23" s="3" t="str">
        <f>IFERROR(VLOOKUP($D23,Eingabemaske!$A$6:$Z$38,4,0),"")</f>
        <v/>
      </c>
      <c r="G23" s="3" t="str">
        <f>IFERROR(VLOOKUP($D23,Eingabemaske!$A$6:$Z$38,5,0),"")</f>
        <v/>
      </c>
      <c r="H23" s="3" t="str">
        <f>IFERROR(VLOOKUP($D23,Eingabemaske!$A$6:$Z$38,7,0),"")</f>
        <v/>
      </c>
      <c r="I23" s="3" t="str">
        <f>IFERROR(VLOOKUP($D23,Eingabemaske!$A$6:$Z$38,9,0),"")</f>
        <v/>
      </c>
      <c r="J23" s="3" t="str">
        <f>IFERROR(VLOOKUP($D23,Eingabemaske!$A$6:$Z$38,10,0),"")</f>
        <v/>
      </c>
      <c r="K23" s="3" t="str">
        <f t="shared" si="1"/>
        <v/>
      </c>
      <c r="L23" t="str">
        <v>ok</v>
      </c>
      <c r="M23" t="str">
        <f>IFERROR(VLOOKUP($D23,Eingabemaske!$A$6:$Z$38,11,0),"")</f>
        <v/>
      </c>
    </row>
    <row r="24" spans="2:13">
      <c r="B24" s="5" t="str">
        <f>IF(E24&lt;&gt;"", MAX(B$10:B23)+1, "")</f>
        <v/>
      </c>
      <c r="C24" s="5">
        <f>ROW(A15)+NOT(Eingabemaske!X20="anzeigen")*1000</f>
        <v>1015</v>
      </c>
      <c r="D24" s="5">
        <f t="shared" si="0"/>
        <v>1015</v>
      </c>
      <c r="E24" s="5" t="str">
        <f>IFERROR(VLOOKUP($D24,Eingabemaske!$A$6:$Z$38,2,0),"")</f>
        <v/>
      </c>
      <c r="F24" s="66" t="str">
        <f>IFERROR(VLOOKUP($D24,Eingabemaske!$A$6:$Z$38,4,0),"")</f>
        <v/>
      </c>
      <c r="G24" s="66" t="str">
        <f>IFERROR(VLOOKUP($D24,Eingabemaske!$A$6:$Z$38,5,0),"")</f>
        <v/>
      </c>
      <c r="H24" s="66" t="str">
        <f>IFERROR(VLOOKUP($D24,Eingabemaske!$A$6:$Z$38,7,0),"")</f>
        <v/>
      </c>
      <c r="I24" s="66" t="str">
        <f>IFERROR(VLOOKUP($D24,Eingabemaske!$A$6:$Z$38,9,0),"")</f>
        <v/>
      </c>
      <c r="J24" s="66" t="str">
        <f>IFERROR(VLOOKUP($D24,Eingabemaske!$A$6:$Z$38,10,0),"")</f>
        <v/>
      </c>
      <c r="K24" s="20" t="str">
        <f t="shared" si="1"/>
        <v/>
      </c>
      <c r="L24" t="str">
        <v>ok</v>
      </c>
      <c r="M24" t="str">
        <f>IFERROR(VLOOKUP($D24,Eingabemaske!$A$6:$Z$38,11,0),"")</f>
        <v/>
      </c>
    </row>
    <row r="25" spans="2:13">
      <c r="B25" s="1" t="str">
        <f>IF(E25&lt;&gt;"", MAX(B$10:B24)+1, "")</f>
        <v/>
      </c>
      <c r="C25" s="1">
        <f>ROW(A16)+NOT(Eingabemaske!X21="anzeigen")*1000</f>
        <v>1016</v>
      </c>
      <c r="D25" s="1">
        <f t="shared" si="0"/>
        <v>1016</v>
      </c>
      <c r="E25" s="1" t="str">
        <f>IFERROR(VLOOKUP($D25,Eingabemaske!$A$6:$Z$38,2,0),"")</f>
        <v/>
      </c>
      <c r="F25" s="3" t="str">
        <f>IFERROR(VLOOKUP($D25,Eingabemaske!$A$6:$Z$38,4,0),"")</f>
        <v/>
      </c>
      <c r="G25" s="3" t="str">
        <f>IFERROR(VLOOKUP($D25,Eingabemaske!$A$6:$Z$38,5,0),"")</f>
        <v/>
      </c>
      <c r="H25" s="3" t="str">
        <f>IFERROR(VLOOKUP($D25,Eingabemaske!$A$6:$Z$38,7,0),"")</f>
        <v/>
      </c>
      <c r="I25" s="3" t="str">
        <f>IFERROR(VLOOKUP($D25,Eingabemaske!$A$6:$Z$38,9,0),"")</f>
        <v/>
      </c>
      <c r="J25" s="3" t="str">
        <f>IFERROR(VLOOKUP($D25,Eingabemaske!$A$6:$Z$38,10,0),"")</f>
        <v/>
      </c>
      <c r="K25" s="3" t="str">
        <f t="shared" si="1"/>
        <v/>
      </c>
      <c r="L25" t="str">
        <v>ok</v>
      </c>
      <c r="M25" t="str">
        <f>IFERROR(VLOOKUP($D25,Eingabemaske!$A$6:$Z$38,11,0),"")</f>
        <v/>
      </c>
    </row>
    <row r="26" spans="2:13">
      <c r="B26" s="5" t="str">
        <f>IF(E26&lt;&gt;"", MAX(B$10:B25)+1, "")</f>
        <v/>
      </c>
      <c r="C26" s="5">
        <f>ROW(A17)+NOT(Eingabemaske!X22="anzeigen")*1000</f>
        <v>1017</v>
      </c>
      <c r="D26" s="5">
        <f t="shared" si="0"/>
        <v>1017</v>
      </c>
      <c r="E26" s="5" t="str">
        <f>IFERROR(VLOOKUP($D26,Eingabemaske!$A$6:$Z$38,2,0),"")</f>
        <v/>
      </c>
      <c r="F26" s="66" t="str">
        <f>IFERROR(VLOOKUP($D26,Eingabemaske!$A$6:$Z$38,4,0),"")</f>
        <v/>
      </c>
      <c r="G26" s="66" t="str">
        <f>IFERROR(VLOOKUP($D26,Eingabemaske!$A$6:$Z$38,5,0),"")</f>
        <v/>
      </c>
      <c r="H26" s="66" t="str">
        <f>IFERROR(VLOOKUP($D26,Eingabemaske!$A$6:$Z$38,7,0),"")</f>
        <v/>
      </c>
      <c r="I26" s="66" t="str">
        <f>IFERROR(VLOOKUP($D26,Eingabemaske!$A$6:$Z$38,9,0),"")</f>
        <v/>
      </c>
      <c r="J26" s="66" t="str">
        <f>IFERROR(VLOOKUP($D26,Eingabemaske!$A$6:$Z$38,10,0),"")</f>
        <v/>
      </c>
      <c r="K26" s="20" t="str">
        <f t="shared" si="1"/>
        <v/>
      </c>
      <c r="L26" t="str">
        <v>ok</v>
      </c>
      <c r="M26" t="str">
        <f>IFERROR(VLOOKUP($D26,Eingabemaske!$A$6:$Z$38,11,0),"")</f>
        <v/>
      </c>
    </row>
    <row r="27" spans="2:13">
      <c r="B27" s="1" t="str">
        <f>IF(E27&lt;&gt;"", MAX(B$10:B26)+1, "")</f>
        <v/>
      </c>
      <c r="C27" s="1">
        <f>ROW(A18)+NOT(Eingabemaske!X23="anzeigen")*1000</f>
        <v>1018</v>
      </c>
      <c r="D27" s="1">
        <f t="shared" si="0"/>
        <v>1018</v>
      </c>
      <c r="E27" s="1" t="str">
        <f>IFERROR(VLOOKUP($D27,Eingabemaske!$A$6:$Z$38,2,0),"")</f>
        <v/>
      </c>
      <c r="F27" s="3" t="str">
        <f>IFERROR(VLOOKUP($D27,Eingabemaske!$A$6:$Z$38,4,0),"")</f>
        <v/>
      </c>
      <c r="G27" s="3" t="str">
        <f>IFERROR(VLOOKUP($D27,Eingabemaske!$A$6:$Z$38,5,0),"")</f>
        <v/>
      </c>
      <c r="H27" s="3" t="str">
        <f>IFERROR(VLOOKUP($D27,Eingabemaske!$A$6:$Z$38,7,0),"")</f>
        <v/>
      </c>
      <c r="I27" s="3" t="str">
        <f>IFERROR(VLOOKUP($D27,Eingabemaske!$A$6:$Z$38,9,0),"")</f>
        <v/>
      </c>
      <c r="J27" s="3" t="str">
        <f>IFERROR(VLOOKUP($D27,Eingabemaske!$A$6:$Z$38,10,0),"")</f>
        <v/>
      </c>
      <c r="K27" s="3" t="str">
        <f t="shared" si="1"/>
        <v/>
      </c>
      <c r="L27" t="str">
        <v>ok</v>
      </c>
      <c r="M27" t="str">
        <f>IFERROR(VLOOKUP($D27,Eingabemaske!$A$6:$Z$38,11,0),"")</f>
        <v/>
      </c>
    </row>
    <row r="28" spans="2:13">
      <c r="B28" s="5" t="str">
        <f>IF(E28&lt;&gt;"", MAX(B$10:B27)+1, "")</f>
        <v/>
      </c>
      <c r="C28" s="5">
        <f>ROW(A19)+NOT(Eingabemaske!X24="anzeigen")*1000</f>
        <v>1019</v>
      </c>
      <c r="D28" s="5">
        <f t="shared" si="0"/>
        <v>1019</v>
      </c>
      <c r="E28" s="5" t="str">
        <f>IFERROR(VLOOKUP($D28,Eingabemaske!$A$6:$Z$38,2,0),"")</f>
        <v/>
      </c>
      <c r="F28" s="66" t="str">
        <f>IFERROR(VLOOKUP($D28,Eingabemaske!$A$6:$Z$38,4,0),"")</f>
        <v/>
      </c>
      <c r="G28" s="66" t="str">
        <f>IFERROR(VLOOKUP($D28,Eingabemaske!$A$6:$Z$38,5,0),"")</f>
        <v/>
      </c>
      <c r="H28" s="66" t="str">
        <f>IFERROR(VLOOKUP($D28,Eingabemaske!$A$6:$Z$38,7,0),"")</f>
        <v/>
      </c>
      <c r="I28" s="66" t="str">
        <f>IFERROR(VLOOKUP($D28,Eingabemaske!$A$6:$Z$38,9,0),"")</f>
        <v/>
      </c>
      <c r="J28" s="66" t="str">
        <f>IFERROR(VLOOKUP($D28,Eingabemaske!$A$6:$Z$38,10,0),"")</f>
        <v/>
      </c>
      <c r="K28" s="20" t="str">
        <f t="shared" si="1"/>
        <v/>
      </c>
      <c r="L28" t="str">
        <v>ok</v>
      </c>
      <c r="M28" t="str">
        <f>IFERROR(VLOOKUP($D28,Eingabemaske!$A$6:$Z$38,11,0),"")</f>
        <v/>
      </c>
    </row>
    <row r="29" spans="2:13">
      <c r="B29" s="1" t="str">
        <f>IF(E29&lt;&gt;"", MAX(B$10:B28)+1, "")</f>
        <v/>
      </c>
      <c r="C29" s="1">
        <f>ROW(A20)+NOT(Eingabemaske!X25="anzeigen")*1000</f>
        <v>1020</v>
      </c>
      <c r="D29" s="1">
        <f t="shared" si="0"/>
        <v>1020</v>
      </c>
      <c r="E29" s="1" t="str">
        <f>IFERROR(VLOOKUP($D29,Eingabemaske!$A$6:$Z$38,2,0),"")</f>
        <v/>
      </c>
      <c r="F29" s="3" t="str">
        <f>IFERROR(VLOOKUP($D29,Eingabemaske!$A$6:$Z$38,4,0),"")</f>
        <v/>
      </c>
      <c r="G29" s="3" t="str">
        <f>IFERROR(VLOOKUP($D29,Eingabemaske!$A$6:$Z$38,5,0),"")</f>
        <v/>
      </c>
      <c r="H29" s="3" t="str">
        <f>IFERROR(VLOOKUP($D29,Eingabemaske!$A$6:$Z$38,7,0),"")</f>
        <v/>
      </c>
      <c r="I29" s="3" t="str">
        <f>IFERROR(VLOOKUP($D29,Eingabemaske!$A$6:$Z$38,9,0),"")</f>
        <v/>
      </c>
      <c r="J29" s="3" t="str">
        <f>IFERROR(VLOOKUP($D29,Eingabemaske!$A$6:$Z$38,10,0),"")</f>
        <v/>
      </c>
      <c r="K29" s="3" t="str">
        <f t="shared" si="1"/>
        <v/>
      </c>
      <c r="L29" t="str">
        <v>ok</v>
      </c>
      <c r="M29" t="str">
        <f>IFERROR(VLOOKUP($D29,Eingabemaske!$A$6:$Z$38,11,0),"")</f>
        <v/>
      </c>
    </row>
    <row r="30" spans="2:13">
      <c r="B30" s="5" t="str">
        <f>IF(E30&lt;&gt;"", MAX(B$10:B29)+1, "")</f>
        <v/>
      </c>
      <c r="C30" s="5">
        <f>ROW(A21)+NOT(Eingabemaske!X26="anzeigen")*1000</f>
        <v>1021</v>
      </c>
      <c r="D30" s="5">
        <f t="shared" si="0"/>
        <v>1021</v>
      </c>
      <c r="E30" s="5" t="str">
        <f>IFERROR(VLOOKUP($D30,Eingabemaske!$A$6:$Z$38,2,0),"")</f>
        <v/>
      </c>
      <c r="F30" s="66" t="str">
        <f>IFERROR(VLOOKUP($D30,Eingabemaske!$A$6:$Z$38,4,0),"")</f>
        <v/>
      </c>
      <c r="G30" s="66" t="str">
        <f>IFERROR(VLOOKUP($D30,Eingabemaske!$A$6:$Z$38,5,0),"")</f>
        <v/>
      </c>
      <c r="H30" s="66" t="str">
        <f>IFERROR(VLOOKUP($D30,Eingabemaske!$A$6:$Z$38,7,0),"")</f>
        <v/>
      </c>
      <c r="I30" s="66" t="str">
        <f>IFERROR(VLOOKUP($D30,Eingabemaske!$A$6:$Z$38,9,0),"")</f>
        <v/>
      </c>
      <c r="J30" s="66" t="str">
        <f>IFERROR(VLOOKUP($D30,Eingabemaske!$A$6:$Z$38,10,0),"")</f>
        <v/>
      </c>
      <c r="K30" s="20" t="str">
        <f t="shared" si="1"/>
        <v/>
      </c>
      <c r="L30" t="str">
        <v>ok</v>
      </c>
      <c r="M30" t="str">
        <f>IFERROR(VLOOKUP($D30,Eingabemaske!$A$6:$Z$38,11,0),"")</f>
        <v/>
      </c>
    </row>
    <row r="31" spans="2:13">
      <c r="B31" s="1" t="str">
        <f>IF(E31&lt;&gt;"", MAX(B$10:B30)+1, "")</f>
        <v/>
      </c>
      <c r="C31" s="1">
        <f>ROW(A22)+NOT(Eingabemaske!X27="anzeigen")*1000</f>
        <v>1022</v>
      </c>
      <c r="D31" s="1">
        <f t="shared" si="0"/>
        <v>1022</v>
      </c>
      <c r="E31" s="1" t="str">
        <f>IFERROR(VLOOKUP($D31,Eingabemaske!$A$6:$Z$38,2,0),"")</f>
        <v/>
      </c>
      <c r="F31" s="3" t="str">
        <f>IFERROR(VLOOKUP($D31,Eingabemaske!$A$6:$Z$38,4,0),"")</f>
        <v/>
      </c>
      <c r="G31" s="3" t="str">
        <f>IFERROR(VLOOKUP($D31,Eingabemaske!$A$6:$Z$38,5,0),"")</f>
        <v/>
      </c>
      <c r="H31" s="3" t="str">
        <f>IFERROR(VLOOKUP($D31,Eingabemaske!$A$6:$Z$38,7,0),"")</f>
        <v/>
      </c>
      <c r="I31" s="3" t="str">
        <f>IFERROR(VLOOKUP($D31,Eingabemaske!$A$6:$Z$38,9,0),"")</f>
        <v/>
      </c>
      <c r="J31" s="3" t="str">
        <f>IFERROR(VLOOKUP($D31,Eingabemaske!$A$6:$Z$38,10,0),"")</f>
        <v/>
      </c>
      <c r="K31" s="3" t="str">
        <f t="shared" si="1"/>
        <v/>
      </c>
      <c r="L31" t="str">
        <v>ok</v>
      </c>
      <c r="M31" t="str">
        <f>IFERROR(VLOOKUP($D31,Eingabemaske!$A$6:$Z$38,11,0),"")</f>
        <v/>
      </c>
    </row>
    <row r="32" spans="2:13">
      <c r="B32" s="5" t="str">
        <f>IF(E32&lt;&gt;"", MAX(B$10:B31)+1, "")</f>
        <v/>
      </c>
      <c r="C32" s="5">
        <f>ROW(A23)+NOT(Eingabemaske!X28="anzeigen")*1000</f>
        <v>1023</v>
      </c>
      <c r="D32" s="5">
        <f t="shared" si="0"/>
        <v>1023</v>
      </c>
      <c r="E32" s="5" t="str">
        <f>IFERROR(VLOOKUP($D32,Eingabemaske!$A$6:$Z$38,2,0),"")</f>
        <v/>
      </c>
      <c r="F32" s="66" t="str">
        <f>IFERROR(VLOOKUP($D32,Eingabemaske!$A$6:$Z$38,4,0),"")</f>
        <v/>
      </c>
      <c r="G32" s="66" t="str">
        <f>IFERROR(VLOOKUP($D32,Eingabemaske!$A$6:$Z$38,5,0),"")</f>
        <v/>
      </c>
      <c r="H32" s="66" t="str">
        <f>IFERROR(VLOOKUP($D32,Eingabemaske!$A$6:$Z$38,7,0),"")</f>
        <v/>
      </c>
      <c r="I32" s="66" t="str">
        <f>IFERROR(VLOOKUP($D32,Eingabemaske!$A$6:$Z$38,9,0),"")</f>
        <v/>
      </c>
      <c r="J32" s="66" t="str">
        <f>IFERROR(VLOOKUP($D32,Eingabemaske!$A$6:$Z$38,10,0),"")</f>
        <v/>
      </c>
      <c r="K32" s="20" t="str">
        <f t="shared" si="1"/>
        <v/>
      </c>
      <c r="L32" t="str">
        <v>ok</v>
      </c>
      <c r="M32" t="str">
        <f>IFERROR(VLOOKUP($D32,Eingabemaske!$A$6:$Z$38,11,0),"")</f>
        <v/>
      </c>
    </row>
    <row r="33" spans="2:13">
      <c r="B33" s="1" t="str">
        <f>IF(E33&lt;&gt;"", MAX(B$10:B32)+1, "")</f>
        <v/>
      </c>
      <c r="C33" s="1">
        <f>ROW(A24)+NOT(Eingabemaske!X29="anzeigen")*1000</f>
        <v>1024</v>
      </c>
      <c r="D33" s="1">
        <f t="shared" si="0"/>
        <v>1024</v>
      </c>
      <c r="E33" s="1" t="str">
        <f>IFERROR(VLOOKUP($D33,Eingabemaske!$A$6:$Z$38,2,0),"")</f>
        <v/>
      </c>
      <c r="F33" s="3" t="str">
        <f>IFERROR(VLOOKUP($D33,Eingabemaske!$A$6:$Z$38,4,0),"")</f>
        <v/>
      </c>
      <c r="G33" s="3" t="str">
        <f>IFERROR(VLOOKUP($D33,Eingabemaske!$A$6:$Z$38,5,0),"")</f>
        <v/>
      </c>
      <c r="H33" s="3" t="str">
        <f>IFERROR(VLOOKUP($D33,Eingabemaske!$A$6:$Z$38,7,0),"")</f>
        <v/>
      </c>
      <c r="I33" s="3" t="str">
        <f>IFERROR(VLOOKUP($D33,Eingabemaske!$A$6:$Z$38,9,0),"")</f>
        <v/>
      </c>
      <c r="J33" s="3" t="str">
        <f>IFERROR(VLOOKUP($D33,Eingabemaske!$A$6:$Z$38,10,0),"")</f>
        <v/>
      </c>
      <c r="K33" s="3" t="str">
        <f t="shared" si="1"/>
        <v/>
      </c>
      <c r="L33" t="str">
        <v>ok</v>
      </c>
      <c r="M33" t="str">
        <f>IFERROR(VLOOKUP($D33,Eingabemaske!$A$6:$Z$38,11,0),"")</f>
        <v/>
      </c>
    </row>
    <row r="34" spans="2:13">
      <c r="B34" s="5" t="str">
        <f>IF(E34&lt;&gt;"", MAX(B$10:B33)+1, "")</f>
        <v/>
      </c>
      <c r="C34" s="5">
        <f>ROW(A25)+NOT(Eingabemaske!X30="anzeigen")*1000</f>
        <v>1025</v>
      </c>
      <c r="D34" s="5">
        <f t="shared" si="0"/>
        <v>1025</v>
      </c>
      <c r="E34" s="5" t="str">
        <f>IFERROR(VLOOKUP($D34,Eingabemaske!$A$6:$Z$38,2,0),"")</f>
        <v/>
      </c>
      <c r="F34" s="66" t="str">
        <f>IFERROR(VLOOKUP($D34,Eingabemaske!$A$6:$Z$38,4,0),"")</f>
        <v/>
      </c>
      <c r="G34" s="66" t="str">
        <f>IFERROR(VLOOKUP($D34,Eingabemaske!$A$6:$Z$38,5,0),"")</f>
        <v/>
      </c>
      <c r="H34" s="66" t="str">
        <f>IFERROR(VLOOKUP($D34,Eingabemaske!$A$6:$Z$38,7,0),"")</f>
        <v/>
      </c>
      <c r="I34" s="66" t="str">
        <f>IFERROR(VLOOKUP($D34,Eingabemaske!$A$6:$Z$38,9,0),"")</f>
        <v/>
      </c>
      <c r="J34" s="66" t="str">
        <f>IFERROR(VLOOKUP($D34,Eingabemaske!$A$6:$Z$38,10,0),"")</f>
        <v/>
      </c>
      <c r="K34" s="20" t="str">
        <f t="shared" si="1"/>
        <v/>
      </c>
      <c r="L34" t="str">
        <v>ok</v>
      </c>
      <c r="M34" t="str">
        <f>IFERROR(VLOOKUP($D34,Eingabemaske!$A$6:$Z$38,11,0),"")</f>
        <v/>
      </c>
    </row>
    <row r="35" spans="2:13">
      <c r="B35" s="1" t="str">
        <f>IF(E35&lt;&gt;"", MAX(B$10:B34)+1, "")</f>
        <v/>
      </c>
      <c r="C35" s="1"/>
      <c r="D35" s="1"/>
      <c r="E35" s="1"/>
      <c r="F35" s="1"/>
      <c r="G35" s="3"/>
      <c r="H35" s="3"/>
      <c r="I35" s="3"/>
      <c r="J35" s="3"/>
      <c r="K35" s="3"/>
    </row>
    <row r="36" spans="2:13">
      <c r="C36" s="1"/>
      <c r="D36" s="1"/>
      <c r="E36" s="14" t="s">
        <v>35</v>
      </c>
      <c r="F36" s="15">
        <f>SUBTOTAL(109,F10:F34)</f>
        <v>0</v>
      </c>
      <c r="G36" s="13"/>
    </row>
    <row r="37" spans="2:13" ht="15">
      <c r="C37" s="1"/>
      <c r="D37" s="1"/>
      <c r="E37" s="16" t="s">
        <v>36</v>
      </c>
      <c r="F37" s="17">
        <f>F36*0.03</f>
        <v>0</v>
      </c>
      <c r="G37" s="13"/>
    </row>
    <row r="39" spans="2:13">
      <c r="B39" t="s">
        <v>37</v>
      </c>
    </row>
    <row r="40" spans="2:13" ht="16.5">
      <c r="B40" s="8" t="s">
        <v>33</v>
      </c>
      <c r="C40" s="8"/>
      <c r="D40" s="8"/>
      <c r="H40" s="9"/>
      <c r="I40" s="9"/>
      <c r="J40" s="9"/>
    </row>
    <row r="41" spans="2:13" ht="15">
      <c r="B41" s="8" t="s">
        <v>34</v>
      </c>
      <c r="C41" s="8"/>
      <c r="D41" s="8"/>
      <c r="H41" s="9"/>
      <c r="I41" s="10"/>
      <c r="J41" s="9"/>
    </row>
    <row r="42" spans="2:13">
      <c r="B42" s="8" t="s">
        <v>38</v>
      </c>
      <c r="C42" s="8"/>
      <c r="D42" s="8"/>
      <c r="H42" s="9"/>
      <c r="I42" s="9"/>
      <c r="J42" s="9"/>
    </row>
    <row r="43" spans="2:13">
      <c r="B43" s="8" t="s">
        <v>39</v>
      </c>
      <c r="C43" s="8"/>
      <c r="D43" s="8"/>
    </row>
  </sheetData>
  <sheetProtection algorithmName="SHA-512" hashValue="dxyy4qfnZBVGFwPO0aL0MLagI3CUoYRYOR9fkK+inYuP/GBzsFhDkm1P9DeDy8ykmDt06ILOhRY0hvsWU+OhJw==" saltValue="wZRPDRvoOSObxlFsNiQsEQ==" spinCount="100000" sheet="1" objects="1" scenarios="1"/>
  <mergeCells count="5">
    <mergeCell ref="B8:K8"/>
    <mergeCell ref="E1:F1"/>
    <mergeCell ref="E3:F3"/>
    <mergeCell ref="E5:F5"/>
    <mergeCell ref="E6:F6"/>
  </mergeCells>
  <pageMargins left="0.7" right="0.7" top="0.78740157499999996" bottom="0.78740157499999996" header="0.3" footer="0.3"/>
  <pageSetup paperSize="9" scale="5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FAE20-07CB-4092-B609-AFA3CE7F224B}">
  <dimension ref="A1:E4"/>
  <sheetViews>
    <sheetView workbookViewId="0">
      <selection activeCell="F10" sqref="F10"/>
    </sheetView>
  </sheetViews>
  <sheetFormatPr baseColWidth="10" defaultColWidth="11.5" defaultRowHeight="14.25"/>
  <cols>
    <col min="1" max="1" width="13.375" bestFit="1" customWidth="1"/>
    <col min="5" max="5" width="13.5" bestFit="1" customWidth="1"/>
  </cols>
  <sheetData>
    <row r="1" spans="1:5">
      <c r="A1" t="s">
        <v>29</v>
      </c>
      <c r="B1" t="s">
        <v>29</v>
      </c>
      <c r="C1" s="2" t="s">
        <v>40</v>
      </c>
      <c r="E1" t="s">
        <v>41</v>
      </c>
    </row>
    <row r="2" spans="1:5">
      <c r="A2" t="s">
        <v>30</v>
      </c>
      <c r="B2" t="s">
        <v>30</v>
      </c>
      <c r="C2">
        <v>2015</v>
      </c>
      <c r="E2" t="s">
        <v>29</v>
      </c>
    </row>
    <row r="3" spans="1:5">
      <c r="A3" t="s">
        <v>42</v>
      </c>
      <c r="C3">
        <v>2019</v>
      </c>
      <c r="E3" t="s">
        <v>30</v>
      </c>
    </row>
    <row r="4" spans="1:5">
      <c r="C4">
        <v>2023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673A75CA4DC38429F2C92CCFD905592" ma:contentTypeVersion="4" ma:contentTypeDescription="Ein neues Dokument erstellen." ma:contentTypeScope="" ma:versionID="cd36d5d5e1e49bc65da7de5bd88c1995">
  <xsd:schema xmlns:xsd="http://www.w3.org/2001/XMLSchema" xmlns:xs="http://www.w3.org/2001/XMLSchema" xmlns:p="http://schemas.microsoft.com/office/2006/metadata/properties" xmlns:ns2="191f9791-630a-4789-bd4b-e849790b4186" targetNamespace="http://schemas.microsoft.com/office/2006/metadata/properties" ma:root="true" ma:fieldsID="dea2e5e67b1235ecb3adab1d0352681d" ns2:_="">
    <xsd:import namespace="191f9791-630a-4789-bd4b-e849790b41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1f9791-630a-4789-bd4b-e849790b41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566CE2-FB71-4FF4-9723-814A4191BAC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191f9791-630a-4789-bd4b-e849790b4186"/>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A9774D7-4F9C-4B7C-B451-EA6AF019AD17}">
  <ds:schemaRefs>
    <ds:schemaRef ds:uri="http://schemas.microsoft.com/sharepoint/v3/contenttype/forms"/>
  </ds:schemaRefs>
</ds:datastoreItem>
</file>

<file path=customXml/itemProps3.xml><?xml version="1.0" encoding="utf-8"?>
<ds:datastoreItem xmlns:ds="http://schemas.openxmlformats.org/officeDocument/2006/customXml" ds:itemID="{7CE3C922-FB09-4B9B-99F2-3DC388794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1f9791-630a-4789-bd4b-e849790b4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Information</vt:lpstr>
      <vt:lpstr>Eingabemaske</vt:lpstr>
      <vt:lpstr>Gebäudeinventar</vt:lpstr>
      <vt:lpstr>Ausgangsbasis</vt:lpstr>
      <vt:lpstr>Tabelle2</vt:lpstr>
      <vt:lpstr>Ausgangsbasis!Druckbereich</vt:lpstr>
      <vt:lpstr>Eingabemaske!Druckbereich</vt:lpstr>
      <vt:lpstr>Gebäudeinventar!Druckbereich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 Zulehner</dc:creator>
  <cp:keywords/>
  <dc:description/>
  <cp:lastModifiedBy>Markus Spacek</cp:lastModifiedBy>
  <cp:revision/>
  <cp:lastPrinted>2025-08-12T09:03:52Z</cp:lastPrinted>
  <dcterms:created xsi:type="dcterms:W3CDTF">2025-05-27T07:30:37Z</dcterms:created>
  <dcterms:modified xsi:type="dcterms:W3CDTF">2025-10-02T11:56:23Z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0x0101002673A75CA4DC38429F2C92CCFD905592</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{"FileActivityType":"9","FileActivityTimeStamp":"2025-06-16T09:19:16.607Z","FileActivityUsersOnPage":[{"DisplayName":"Ralph Zulehner","Id":"ralph.zulehner@enu.at"},{"DisplayName":"Eva Otepka","Id":"eva.otepka@enu.at"}],"FileActivityNavigationId":null}</vt:lpwstr>
  </property>
  <property fmtid="{D5CDD505-2E9C-101B-9397-08002B2CF9AE}" pid="6" name="TriggerFlowInfo">
    <vt:lpwstr/>
  </property>
</Properties>
</file>